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tabRatio="703" activeTab="0"/>
  </bookViews>
  <sheets>
    <sheet name="DISTRI" sheetId="1" r:id="rId1"/>
    <sheet name="OCA-DEP" sheetId="2" r:id="rId2"/>
    <sheet name="OCA-MAT" sheetId="3" r:id="rId3"/>
    <sheet name="DEPTOS" sheetId="4" r:id="rId4"/>
  </sheets>
  <definedNames>
    <definedName name="_xlnm._FilterDatabase" localSheetId="1" hidden="1">'OCA-DEP'!$A$4:$I$93</definedName>
    <definedName name="_xlnm._FilterDatabase" localSheetId="2" hidden="1">'OCA-MAT'!$A$3:$I$92</definedName>
    <definedName name="_xlnm.Print_Area" localSheetId="0">'DISTRI'!$A$1:$O$62</definedName>
    <definedName name="_xlnm.Print_Area" localSheetId="1">'OCA-DEP'!$A$1:$I$93</definedName>
  </definedNames>
  <calcPr fullCalcOnLoad="1"/>
</workbook>
</file>

<file path=xl/sharedStrings.xml><?xml version="1.0" encoding="utf-8"?>
<sst xmlns="http://schemas.openxmlformats.org/spreadsheetml/2006/main" count="901" uniqueCount="203">
  <si>
    <t>ASIGNATURA</t>
  </si>
  <si>
    <t>Óptica</t>
  </si>
  <si>
    <t>Física</t>
  </si>
  <si>
    <t>A</t>
  </si>
  <si>
    <t>B</t>
  </si>
  <si>
    <t>Física Estadística</t>
  </si>
  <si>
    <t>Termodinámica</t>
  </si>
  <si>
    <t>C</t>
  </si>
  <si>
    <t>E</t>
  </si>
  <si>
    <t>D</t>
  </si>
  <si>
    <t>MASTER TELEDETECCION</t>
  </si>
  <si>
    <t>MASTER CONTAMINACION Y TOXICOLOGIA</t>
  </si>
  <si>
    <t>MASTER BIODIVERSIDAD</t>
  </si>
  <si>
    <t>MASTER ARQUEOLOGÍA</t>
  </si>
  <si>
    <t>MASTER ING. AMBIENTAL</t>
  </si>
  <si>
    <t>MASTER EN TEC. CARACT. MATERIALES</t>
  </si>
  <si>
    <t>MASTER NANOCIENCIA</t>
  </si>
  <si>
    <t>MASTER PREV. RIESGOS LAB.</t>
  </si>
  <si>
    <t>MASTER BIOINGENIERIA</t>
  </si>
  <si>
    <t>Física Cuántica</t>
  </si>
  <si>
    <t>PDI</t>
  </si>
  <si>
    <t>ASTR</t>
  </si>
  <si>
    <t>FAMN</t>
  </si>
  <si>
    <t>FAPL</t>
  </si>
  <si>
    <t>FTEO</t>
  </si>
  <si>
    <t>FTT</t>
  </si>
  <si>
    <t>OPT</t>
  </si>
  <si>
    <t>ECTS</t>
  </si>
  <si>
    <t>H TEO</t>
  </si>
  <si>
    <t>GRUPS</t>
  </si>
  <si>
    <t>H lab</t>
  </si>
  <si>
    <t>H TOT</t>
  </si>
  <si>
    <t>FISICA I QUIMICOS</t>
  </si>
  <si>
    <t>FISICA II QUIMICOS</t>
  </si>
  <si>
    <t>FÍSICA MATEM</t>
  </si>
  <si>
    <t>FISICA BIOLOGÍA</t>
  </si>
  <si>
    <t>FIS. BIOQUÍMICA</t>
  </si>
  <si>
    <t>FIS. BIOTECNOLOGIA</t>
  </si>
  <si>
    <t>FIS. CC. M. AMBIENT</t>
  </si>
  <si>
    <t>FIS FARMACIA</t>
  </si>
  <si>
    <t>FIS. TEC. ALIM</t>
  </si>
  <si>
    <t>FIS. NUTRI. HUM.</t>
  </si>
  <si>
    <t>FIS. OPTOMETRIA</t>
  </si>
  <si>
    <t>FISICA ETSE</t>
  </si>
  <si>
    <t>horas</t>
  </si>
  <si>
    <t>MATERIA</t>
  </si>
  <si>
    <t>Grup</t>
  </si>
  <si>
    <t>teo</t>
  </si>
  <si>
    <t>PRAC</t>
  </si>
  <si>
    <t>TOT</t>
  </si>
  <si>
    <t>cuatrim</t>
  </si>
  <si>
    <t>depto</t>
  </si>
  <si>
    <t>Matemáticas</t>
  </si>
  <si>
    <t>Álgebra y Geometría I</t>
  </si>
  <si>
    <t>Cálculo I</t>
  </si>
  <si>
    <t>Física I (mecánica)</t>
  </si>
  <si>
    <t>Álgebra y Geometría II</t>
  </si>
  <si>
    <t>Cálculo II</t>
  </si>
  <si>
    <t>AL1</t>
  </si>
  <si>
    <t>AL2</t>
  </si>
  <si>
    <t>Física Tierra y Cosmos</t>
  </si>
  <si>
    <t>Astrofísica</t>
  </si>
  <si>
    <t>Complementos de Física</t>
  </si>
  <si>
    <t>Astrofísica Observacional</t>
  </si>
  <si>
    <t>Relatividad y Cosmología</t>
  </si>
  <si>
    <t>Electrónica</t>
  </si>
  <si>
    <t>ELECT</t>
  </si>
  <si>
    <t>Física II (termo+vibrond+est.mat.)</t>
  </si>
  <si>
    <t>BL1</t>
  </si>
  <si>
    <t>BL2</t>
  </si>
  <si>
    <t>BL3</t>
  </si>
  <si>
    <t>BL4</t>
  </si>
  <si>
    <t>Mét. Estadíst. y Numer.</t>
  </si>
  <si>
    <t>Ampliación de Física</t>
  </si>
  <si>
    <t xml:space="preserve">Física Nuclear y Part. </t>
  </si>
  <si>
    <t>Física Atómica y de las Radiaciones</t>
  </si>
  <si>
    <t>Instrumentación Nuclear y de Partículas</t>
  </si>
  <si>
    <t>Física III (electrom+opt)</t>
  </si>
  <si>
    <t>Mecánica y Ondas</t>
  </si>
  <si>
    <t>Mecánica I (Mec. Newt)</t>
  </si>
  <si>
    <t>Laborat. Exp. Física</t>
  </si>
  <si>
    <t>Lab Mecánica</t>
  </si>
  <si>
    <t>Electromagnetismo</t>
  </si>
  <si>
    <t>Electromagnetismo I</t>
  </si>
  <si>
    <t>Lab. Electromagnetismo</t>
  </si>
  <si>
    <t>Electromagnetismo II</t>
  </si>
  <si>
    <t xml:space="preserve">Electrodinámica </t>
  </si>
  <si>
    <t xml:space="preserve">Física de Estado Sólido </t>
  </si>
  <si>
    <t>Ondas Electromagnéticas</t>
  </si>
  <si>
    <t>Física de Semiconductores</t>
  </si>
  <si>
    <t>Mét. Matemáticos</t>
  </si>
  <si>
    <t>Met. Matemáticos I</t>
  </si>
  <si>
    <t>Mét. Matemáticos I</t>
  </si>
  <si>
    <t>Mecánica II (MecTeo + relat)</t>
  </si>
  <si>
    <t>Met. Matemáticos II</t>
  </si>
  <si>
    <t>Mét. Matemáticos II</t>
  </si>
  <si>
    <t>Oscilaciones y ondas</t>
  </si>
  <si>
    <t>Física Cuántica I</t>
  </si>
  <si>
    <t>Lab Física Cuántica</t>
  </si>
  <si>
    <t>Física Cuántica II</t>
  </si>
  <si>
    <t>Mec. Cuántica</t>
  </si>
  <si>
    <t xml:space="preserve">Mec. Cuántica </t>
  </si>
  <si>
    <t>Mecánica Cuántica Avanzada</t>
  </si>
  <si>
    <t>Teoría Cuántica de Campos</t>
  </si>
  <si>
    <t>Lab Termodinámica</t>
  </si>
  <si>
    <t>Termodinam. y Fís. Est.</t>
  </si>
  <si>
    <t>Física de la Atmósfera</t>
  </si>
  <si>
    <t>Atmósfera, Radiación y Energía</t>
  </si>
  <si>
    <t>Teledetección (*)</t>
  </si>
  <si>
    <t>Informática</t>
  </si>
  <si>
    <t>INF</t>
  </si>
  <si>
    <t>Óptica I</t>
  </si>
  <si>
    <t>Lab. Óptica</t>
  </si>
  <si>
    <t>Óptica II</t>
  </si>
  <si>
    <t>Óptica Electromagnética</t>
  </si>
  <si>
    <t>Óptica Cuántica (*)</t>
  </si>
  <si>
    <t>Química</t>
  </si>
  <si>
    <t>QANAL</t>
  </si>
  <si>
    <t>FÍSICA APLICADA I ELECTROMAGNETISME</t>
  </si>
  <si>
    <t>FÍSICA ATOMICA, MOLECULAR I NUCLEAR</t>
  </si>
  <si>
    <t>FÍSICA TEÒRICA</t>
  </si>
  <si>
    <t>CODI</t>
  </si>
  <si>
    <t>ÀREA</t>
  </si>
  <si>
    <t xml:space="preserve"> 1er i 2n CICLE</t>
  </si>
  <si>
    <t>3er CICLE</t>
  </si>
  <si>
    <t xml:space="preserve"> POSTGRAU</t>
  </si>
  <si>
    <t>PRÀC. CLÍN.</t>
  </si>
  <si>
    <t>TOTAL OCA/ÀREA</t>
  </si>
  <si>
    <t>OCA DEPT.</t>
  </si>
  <si>
    <t>CARGA POD/ÀREA</t>
  </si>
  <si>
    <t>POD DEPT.</t>
  </si>
  <si>
    <t>PERCEN-TATGE</t>
  </si>
  <si>
    <t>ASTRONOMIA I ASTROFÍSICA</t>
  </si>
  <si>
    <t>ÒPTICA</t>
  </si>
  <si>
    <t>FÍSICA DE LA TERRA I TERMODINAMICA</t>
  </si>
  <si>
    <t>Inicia. a la Física experimental</t>
  </si>
  <si>
    <t>DESDOBLE</t>
  </si>
  <si>
    <t>Meteo y Climat. (CC ambientales)</t>
  </si>
  <si>
    <t>DOCENCIA EXTERNA</t>
  </si>
  <si>
    <t>Grado Optica-Optometría</t>
  </si>
  <si>
    <t>GRADOS PROPIOS</t>
  </si>
  <si>
    <t>TOTAL PROPIA</t>
  </si>
  <si>
    <t>DEPTO</t>
  </si>
  <si>
    <t>HORAS/PDI=</t>
  </si>
  <si>
    <t>F</t>
  </si>
  <si>
    <t>G</t>
  </si>
  <si>
    <t>H</t>
  </si>
  <si>
    <t>I</t>
  </si>
  <si>
    <t>J</t>
  </si>
  <si>
    <t>TOTAL HORAS=</t>
  </si>
  <si>
    <t>EXTERNO EQUITATIVO= I-D-H</t>
  </si>
  <si>
    <r>
      <t xml:space="preserve">TOTAL/DEPTO(I) = </t>
    </r>
    <r>
      <rPr>
        <sz val="10"/>
        <rFont val="Arial"/>
        <family val="2"/>
      </rPr>
      <t>HORAS TOTALES (Física+propia+externa)* PDI DEPTO/PDI TOTAL</t>
    </r>
  </si>
  <si>
    <t>TOTAL</t>
  </si>
  <si>
    <r>
      <t>FISICA + MATEMÁTICAS AHORA (C):</t>
    </r>
    <r>
      <rPr>
        <sz val="10"/>
        <rFont val="Arial"/>
        <family val="0"/>
      </rPr>
      <t xml:space="preserve"> DISTRIBUCIÓN DEL GRADO EN FÍSICA COMO EN LA LICENCIATURA 2009-10 (PUNTO DE PARTIDA DE LA DISCUSIÓN). La Teoría de ESTADO SÓLIDO repartida entre FTT y FAPL.</t>
    </r>
  </si>
  <si>
    <r>
      <t xml:space="preserve">FÍSICA+MATEMÁTICAS EQUITATIVO (D)= </t>
    </r>
    <r>
      <rPr>
        <sz val="10"/>
        <rFont val="Arial"/>
        <family val="2"/>
      </rPr>
      <t>HORAS TOTALES DEL GRADO EN FÍSICA* PDI DEPTO/PDI TOTAL</t>
    </r>
  </si>
  <si>
    <r>
      <t xml:space="preserve">A EXTINGUIR (E): </t>
    </r>
    <r>
      <rPr>
        <sz val="10"/>
        <rFont val="Arial"/>
        <family val="2"/>
      </rPr>
      <t>DOCENCIA EN LAS TITULACIONES A EXTINGUIR</t>
    </r>
  </si>
  <si>
    <r>
      <t xml:space="preserve">MASTER PROPIOS (F)= </t>
    </r>
    <r>
      <rPr>
        <sz val="10"/>
        <rFont val="Arial"/>
        <family val="2"/>
      </rPr>
      <t>Física Avanzada, Teledetección y Física Médica, NUM DE ECTS * 10 H</t>
    </r>
  </si>
  <si>
    <t>MASTER PROPIOS</t>
  </si>
  <si>
    <t>FÍSICA EQUIT.</t>
  </si>
  <si>
    <t>MATEM. EQUIT.</t>
  </si>
  <si>
    <t>HORAS FÍSMAT/PDI</t>
  </si>
  <si>
    <t>MATEM ETSE</t>
  </si>
  <si>
    <t>MASTER OPTOMETRÍA</t>
  </si>
  <si>
    <t>MASTER FISICA AVANZADA FISAPL</t>
  </si>
  <si>
    <t>MASTER FISICA AVANZADA ASTRON</t>
  </si>
  <si>
    <t>MASTER FISICA AVANZADA FAMN</t>
  </si>
  <si>
    <t>MASTER FISICA MEDICA FAMN</t>
  </si>
  <si>
    <t>MASTER FISICA AVANZADA FISTEO</t>
  </si>
  <si>
    <t>MASTER FISICA AVANZADA  OPT</t>
  </si>
  <si>
    <t>TOT=</t>
  </si>
  <si>
    <t>Evaluación Contamin Ambiental</t>
  </si>
  <si>
    <t>MASTER DE PATRIMONIO CULTURAL</t>
  </si>
  <si>
    <t>MASTER UNIV. EN CC. AVANZADAS DE LAS TELECOMUNIC</t>
  </si>
  <si>
    <t>MASTER PROF. EDUCACION SECUNDARIA</t>
  </si>
  <si>
    <t>MASTER COMPUTACION AVANZADA Y SIST. INTEL.</t>
  </si>
  <si>
    <t>Lic. Periodismo-Cosmol. y  Expl. Espacio</t>
  </si>
  <si>
    <t>IET FISICA I</t>
  </si>
  <si>
    <t>IET FISICA II</t>
  </si>
  <si>
    <t>IEI FISICA I</t>
  </si>
  <si>
    <t>IEI FISICA II</t>
  </si>
  <si>
    <t>ING QUIM I</t>
  </si>
  <si>
    <t>ING QUIM II</t>
  </si>
  <si>
    <t>ING INF (II)</t>
  </si>
  <si>
    <t>ING MULT (II)</t>
  </si>
  <si>
    <t>ING TEL I</t>
  </si>
  <si>
    <t>ING TEL II</t>
  </si>
  <si>
    <t>matem</t>
  </si>
  <si>
    <t>fisica</t>
  </si>
  <si>
    <t>total</t>
  </si>
  <si>
    <t>FISICA NEW</t>
  </si>
  <si>
    <t>MATEM. NEW</t>
  </si>
  <si>
    <t>SE EXTINGUE</t>
  </si>
  <si>
    <t>TOTAL EXTERNO</t>
  </si>
  <si>
    <t>DEP</t>
  </si>
  <si>
    <t>no incluidos</t>
  </si>
  <si>
    <t>TOT/DEPT IDEAL</t>
  </si>
  <si>
    <t>EXT. EQUIT.</t>
  </si>
  <si>
    <t>TOT/PDI REAL</t>
  </si>
  <si>
    <t>TOT/DEP REAL</t>
  </si>
  <si>
    <t>OCA DE GRADO EN FÍSICA  -  (12/3/10)</t>
  </si>
  <si>
    <t>OCA DE GRADO EN FÍSICA  -  (13/3/10)</t>
  </si>
  <si>
    <t xml:space="preserve">ASIGNACIÓN DEPARTAMENTOS OCA 2010-11  (13/3/2010)  </t>
  </si>
  <si>
    <t>esto no incluye masteres externos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</si>
</sst>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3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Book Antiqua"/>
      <family val="1"/>
    </font>
    <font>
      <b/>
      <sz val="8"/>
      <name val="Arial"/>
      <family val="2"/>
    </font>
    <font>
      <sz val="8"/>
      <name val="Tahoma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6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0" fillId="0" borderId="0" xfId="0" applyFont="1" applyAlignment="1">
      <alignment/>
    </xf>
    <xf numFmtId="172" fontId="30" fillId="0" borderId="0" xfId="0" applyNumberFormat="1" applyFont="1" applyAlignment="1">
      <alignment/>
    </xf>
    <xf numFmtId="0" fontId="31" fillId="0" borderId="10" xfId="0" applyFont="1" applyBorder="1" applyAlignment="1">
      <alignment/>
    </xf>
    <xf numFmtId="2" fontId="31" fillId="0" borderId="10" xfId="0" applyNumberFormat="1" applyFont="1" applyBorder="1" applyAlignment="1">
      <alignment/>
    </xf>
    <xf numFmtId="2" fontId="31" fillId="0" borderId="20" xfId="0" applyNumberFormat="1" applyFont="1" applyBorder="1" applyAlignment="1">
      <alignment/>
    </xf>
    <xf numFmtId="2" fontId="32" fillId="0" borderId="20" xfId="0" applyNumberFormat="1" applyFont="1" applyBorder="1" applyAlignment="1">
      <alignment horizontal="right" wrapText="1"/>
    </xf>
    <xf numFmtId="2" fontId="33" fillId="0" borderId="21" xfId="0" applyNumberFormat="1" applyFont="1" applyBorder="1" applyAlignment="1">
      <alignment vertical="center" wrapText="1"/>
    </xf>
    <xf numFmtId="2" fontId="33" fillId="0" borderId="10" xfId="0" applyNumberFormat="1" applyFont="1" applyBorder="1" applyAlignment="1">
      <alignment vertical="center" wrapText="1"/>
    </xf>
    <xf numFmtId="0" fontId="34" fillId="24" borderId="10" xfId="0" applyFont="1" applyFill="1" applyBorder="1" applyAlignment="1">
      <alignment horizontal="center" wrapText="1"/>
    </xf>
    <xf numFmtId="2" fontId="34" fillId="24" borderId="22" xfId="0" applyNumberFormat="1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 wrapText="1"/>
    </xf>
    <xf numFmtId="0" fontId="34" fillId="24" borderId="21" xfId="0" applyFont="1" applyFill="1" applyBorder="1" applyAlignment="1">
      <alignment horizontal="center" wrapText="1"/>
    </xf>
    <xf numFmtId="1" fontId="34" fillId="24" borderId="22" xfId="0" applyNumberFormat="1" applyFont="1" applyFill="1" applyBorder="1" applyAlignment="1">
      <alignment horizontal="center" wrapText="1"/>
    </xf>
    <xf numFmtId="1" fontId="3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2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172" fontId="0" fillId="0" borderId="12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8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2" fontId="31" fillId="25" borderId="20" xfId="0" applyNumberFormat="1" applyFont="1" applyFill="1" applyBorder="1" applyAlignment="1">
      <alignment/>
    </xf>
    <xf numFmtId="2" fontId="31" fillId="25" borderId="10" xfId="0" applyNumberFormat="1" applyFont="1" applyFill="1" applyBorder="1" applyAlignment="1">
      <alignment/>
    </xf>
    <xf numFmtId="2" fontId="33" fillId="0" borderId="14" xfId="0" applyNumberFormat="1" applyFont="1" applyFill="1" applyBorder="1" applyAlignment="1">
      <alignment vertical="center" wrapText="1"/>
    </xf>
    <xf numFmtId="2" fontId="33" fillId="0" borderId="10" xfId="0" applyNumberFormat="1" applyFont="1" applyFill="1" applyBorder="1" applyAlignment="1">
      <alignment vertical="center" wrapText="1"/>
    </xf>
    <xf numFmtId="2" fontId="36" fillId="25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1" fontId="8" fillId="0" borderId="10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30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 horizontal="right"/>
    </xf>
    <xf numFmtId="2" fontId="0" fillId="0" borderId="22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8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2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2" fontId="30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72" fontId="0" fillId="0" borderId="14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1" fontId="37" fillId="0" borderId="10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8" fillId="0" borderId="10" xfId="0" applyFont="1" applyFill="1" applyBorder="1" applyAlignment="1">
      <alignment/>
    </xf>
    <xf numFmtId="0" fontId="0" fillId="22" borderId="0" xfId="0" applyFont="1" applyFill="1" applyAlignment="1">
      <alignment/>
    </xf>
    <xf numFmtId="0" fontId="8" fillId="22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1" fontId="7" fillId="0" borderId="1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1" fontId="37" fillId="0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33" fillId="0" borderId="24" xfId="0" applyNumberFormat="1" applyFont="1" applyFill="1" applyBorder="1" applyAlignment="1">
      <alignment vertical="center" wrapText="1"/>
    </xf>
    <xf numFmtId="2" fontId="33" fillId="0" borderId="13" xfId="0" applyNumberFormat="1" applyFont="1" applyFill="1" applyBorder="1" applyAlignment="1">
      <alignment vertical="center" wrapText="1"/>
    </xf>
    <xf numFmtId="2" fontId="36" fillId="25" borderId="15" xfId="0" applyNumberFormat="1" applyFont="1" applyFill="1" applyBorder="1" applyAlignment="1">
      <alignment vertical="center" wrapText="1"/>
    </xf>
    <xf numFmtId="2" fontId="36" fillId="25" borderId="19" xfId="0" applyNumberFormat="1" applyFont="1" applyFill="1" applyBorder="1" applyAlignment="1">
      <alignment vertical="center" wrapText="1"/>
    </xf>
    <xf numFmtId="2" fontId="33" fillId="0" borderId="18" xfId="0" applyNumberFormat="1" applyFont="1" applyFill="1" applyBorder="1" applyAlignment="1">
      <alignment vertical="center" wrapText="1"/>
    </xf>
    <xf numFmtId="2" fontId="33" fillId="0" borderId="25" xfId="0" applyNumberFormat="1" applyFont="1" applyFill="1" applyBorder="1" applyAlignment="1">
      <alignment vertical="center" wrapText="1"/>
    </xf>
    <xf numFmtId="2" fontId="33" fillId="0" borderId="26" xfId="0" applyNumberFormat="1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2" fontId="36" fillId="25" borderId="2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32</xdr:row>
      <xdr:rowOff>76200</xdr:rowOff>
    </xdr:from>
    <xdr:to>
      <xdr:col>8</xdr:col>
      <xdr:colOff>628650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4543425" y="6010275"/>
          <a:ext cx="1247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M15" sqref="M15"/>
    </sheetView>
  </sheetViews>
  <sheetFormatPr defaultColWidth="11.421875" defaultRowHeight="12.75"/>
  <cols>
    <col min="1" max="1" width="17.28125" style="0" customWidth="1"/>
    <col min="2" max="2" width="7.140625" style="0" customWidth="1"/>
    <col min="3" max="3" width="8.421875" style="0" customWidth="1"/>
    <col min="4" max="4" width="8.140625" style="61" customWidth="1"/>
    <col min="5" max="5" width="7.28125" style="0" customWidth="1"/>
    <col min="6" max="6" width="8.8515625" style="0" customWidth="1"/>
    <col min="7" max="7" width="10.7109375" style="0" customWidth="1"/>
    <col min="8" max="8" width="9.57421875" style="0" customWidth="1"/>
    <col min="9" max="9" width="10.57421875" style="0" customWidth="1"/>
    <col min="10" max="10" width="12.28125" style="0" customWidth="1"/>
    <col min="11" max="11" width="10.140625" style="0" customWidth="1"/>
    <col min="12" max="12" width="7.421875" style="0" customWidth="1"/>
    <col min="13" max="13" width="10.00390625" style="0" customWidth="1"/>
    <col min="14" max="14" width="8.140625" style="0" customWidth="1"/>
    <col min="15" max="15" width="5.57421875" style="0" customWidth="1"/>
  </cols>
  <sheetData>
    <row r="1" spans="1:5" ht="16.5" customHeight="1">
      <c r="A1" s="3" t="s">
        <v>201</v>
      </c>
      <c r="B1" s="3"/>
      <c r="C1" s="2"/>
      <c r="D1" s="63"/>
      <c r="E1" s="2"/>
    </row>
    <row r="2" spans="1:5" ht="16.5" customHeight="1">
      <c r="A2" s="3"/>
      <c r="B2" s="3"/>
      <c r="C2" s="2"/>
      <c r="D2" s="63"/>
      <c r="E2" s="2"/>
    </row>
    <row r="3" spans="1:11" ht="25.5" customHeight="1">
      <c r="A3" s="156" t="s">
        <v>153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6.5" customHeight="1">
      <c r="A4" s="158" t="s">
        <v>154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6.5" customHeight="1">
      <c r="A5" s="87" t="s">
        <v>155</v>
      </c>
      <c r="B5" s="86"/>
      <c r="C5" s="86"/>
      <c r="D5" s="91"/>
      <c r="E5" s="86"/>
      <c r="F5" s="86"/>
      <c r="G5" s="86"/>
      <c r="H5" s="86"/>
      <c r="I5" s="86"/>
      <c r="J5" s="86"/>
      <c r="K5" s="86"/>
    </row>
    <row r="6" spans="1:11" ht="16.5" customHeight="1">
      <c r="A6" s="87" t="s">
        <v>156</v>
      </c>
      <c r="B6" s="86"/>
      <c r="C6" s="86"/>
      <c r="D6" s="91"/>
      <c r="E6" s="86"/>
      <c r="F6" s="86"/>
      <c r="G6" s="86"/>
      <c r="H6" s="86"/>
      <c r="I6" s="86"/>
      <c r="J6" s="86"/>
      <c r="K6" s="86"/>
    </row>
    <row r="7" spans="1:11" ht="16.5" customHeight="1">
      <c r="A7" s="87" t="s">
        <v>151</v>
      </c>
      <c r="B7" s="86"/>
      <c r="C7" s="86"/>
      <c r="D7" s="91"/>
      <c r="E7" s="86"/>
      <c r="F7" s="86"/>
      <c r="G7" s="86"/>
      <c r="H7" s="86"/>
      <c r="I7" s="86"/>
      <c r="J7" s="86"/>
      <c r="K7" s="86"/>
    </row>
    <row r="8" spans="1:11" ht="14.25" customHeight="1">
      <c r="A8" s="87" t="s">
        <v>150</v>
      </c>
      <c r="B8" s="86"/>
      <c r="C8" s="86"/>
      <c r="D8" s="91"/>
      <c r="E8" s="86"/>
      <c r="F8" s="86"/>
      <c r="G8" s="86"/>
      <c r="H8" s="86"/>
      <c r="I8" s="86"/>
      <c r="J8" s="86"/>
      <c r="K8" s="86"/>
    </row>
    <row r="9" spans="1:9" ht="12.75">
      <c r="A9" s="12"/>
      <c r="G9" s="13"/>
      <c r="I9" s="47"/>
    </row>
    <row r="10" spans="1:12" ht="13.5" customHeight="1">
      <c r="A10" s="9" t="s">
        <v>3</v>
      </c>
      <c r="B10" s="9" t="s">
        <v>4</v>
      </c>
      <c r="C10" s="159" t="s">
        <v>7</v>
      </c>
      <c r="D10" s="160"/>
      <c r="E10" s="161" t="s">
        <v>9</v>
      </c>
      <c r="F10" s="162"/>
      <c r="G10" s="9" t="s">
        <v>8</v>
      </c>
      <c r="H10" s="9" t="s">
        <v>144</v>
      </c>
      <c r="I10" s="100" t="s">
        <v>145</v>
      </c>
      <c r="J10" s="9" t="s">
        <v>146</v>
      </c>
      <c r="K10" s="101" t="s">
        <v>147</v>
      </c>
      <c r="L10" s="9" t="s">
        <v>148</v>
      </c>
    </row>
    <row r="11" spans="1:15" ht="30.75" customHeight="1">
      <c r="A11" s="9" t="s">
        <v>142</v>
      </c>
      <c r="B11" s="8" t="s">
        <v>20</v>
      </c>
      <c r="C11" s="125" t="s">
        <v>189</v>
      </c>
      <c r="D11" s="126" t="s">
        <v>190</v>
      </c>
      <c r="E11" s="81" t="s">
        <v>158</v>
      </c>
      <c r="F11" s="81" t="s">
        <v>159</v>
      </c>
      <c r="G11" s="81" t="s">
        <v>191</v>
      </c>
      <c r="H11" s="82" t="s">
        <v>157</v>
      </c>
      <c r="I11" s="82" t="s">
        <v>140</v>
      </c>
      <c r="J11" s="82" t="s">
        <v>141</v>
      </c>
      <c r="K11" s="82" t="s">
        <v>195</v>
      </c>
      <c r="L11" s="82" t="s">
        <v>196</v>
      </c>
      <c r="M11" s="82" t="s">
        <v>198</v>
      </c>
      <c r="N11" s="82" t="s">
        <v>197</v>
      </c>
      <c r="O11" s="145"/>
    </row>
    <row r="12" spans="1:15" ht="12.75">
      <c r="A12" s="138" t="s">
        <v>21</v>
      </c>
      <c r="B12" s="15">
        <v>17</v>
      </c>
      <c r="C12" s="40">
        <v>804</v>
      </c>
      <c r="D12" s="83">
        <v>360</v>
      </c>
      <c r="E12" s="83">
        <f>E18*B12</f>
        <v>830.4196428571429</v>
      </c>
      <c r="F12" s="75">
        <f>F18*B12</f>
        <v>181.38392857142858</v>
      </c>
      <c r="G12" s="90">
        <v>615</v>
      </c>
      <c r="H12" s="40">
        <v>200</v>
      </c>
      <c r="I12" s="40">
        <v>45</v>
      </c>
      <c r="J12" s="11">
        <f>SUM(H12:I12)</f>
        <v>245</v>
      </c>
      <c r="K12" s="75">
        <f>K20*B12</f>
        <v>2029.5267857142858</v>
      </c>
      <c r="L12" s="75">
        <f aca="true" t="shared" si="0" ref="L12:L17">K12-(C12+D12+J12)</f>
        <v>620.5267857142858</v>
      </c>
      <c r="M12" s="75">
        <f>C12+D12+J12+J38</f>
        <v>2139</v>
      </c>
      <c r="N12" s="75">
        <f aca="true" t="shared" si="1" ref="N12:N17">M12/B12</f>
        <v>125.82352941176471</v>
      </c>
      <c r="O12" s="92"/>
    </row>
    <row r="13" spans="1:15" ht="12.75">
      <c r="A13" s="139" t="s">
        <v>22</v>
      </c>
      <c r="B13" s="15">
        <v>11.75</v>
      </c>
      <c r="C13" s="40">
        <v>555</v>
      </c>
      <c r="D13" s="83">
        <v>115</v>
      </c>
      <c r="E13" s="83">
        <f>E18*B13</f>
        <v>573.9665178571429</v>
      </c>
      <c r="F13" s="75">
        <f>F18*B13</f>
        <v>125.36830357142858</v>
      </c>
      <c r="G13" s="90"/>
      <c r="H13" s="40">
        <f>150+200</f>
        <v>350</v>
      </c>
      <c r="I13" s="40"/>
      <c r="J13" s="11">
        <f>SUM(H13:I13)</f>
        <v>350</v>
      </c>
      <c r="K13" s="75">
        <f>K20*B13</f>
        <v>1402.7611607142858</v>
      </c>
      <c r="L13" s="75">
        <f t="shared" si="0"/>
        <v>382.7611607142858</v>
      </c>
      <c r="M13" s="75">
        <f>C13+D13+J13+J41</f>
        <v>1410</v>
      </c>
      <c r="N13" s="75">
        <f t="shared" si="1"/>
        <v>120</v>
      </c>
      <c r="O13" s="92"/>
    </row>
    <row r="14" spans="1:15" ht="12.75">
      <c r="A14" s="140" t="s">
        <v>23</v>
      </c>
      <c r="B14" s="15">
        <v>21.5</v>
      </c>
      <c r="C14" s="40">
        <v>1060</v>
      </c>
      <c r="D14" s="83">
        <v>180</v>
      </c>
      <c r="E14" s="83">
        <f>E18*B14</f>
        <v>1050.236607142857</v>
      </c>
      <c r="F14" s="75">
        <f>F18*B14</f>
        <v>229.39732142857144</v>
      </c>
      <c r="G14" s="90">
        <v>285</v>
      </c>
      <c r="H14" s="40">
        <v>150</v>
      </c>
      <c r="I14" s="40"/>
      <c r="J14" s="11">
        <f>SUM(H14:I14)</f>
        <v>150</v>
      </c>
      <c r="K14" s="75">
        <f>K20*B14</f>
        <v>2566.754464285714</v>
      </c>
      <c r="L14" s="75">
        <f t="shared" si="0"/>
        <v>1176.7544642857142</v>
      </c>
      <c r="M14" s="75">
        <f>C14+D14+J14+J39</f>
        <v>2698</v>
      </c>
      <c r="N14" s="75">
        <f t="shared" si="1"/>
        <v>125.48837209302326</v>
      </c>
      <c r="O14" s="92"/>
    </row>
    <row r="15" spans="1:15" ht="12.75">
      <c r="A15" s="141" t="s">
        <v>24</v>
      </c>
      <c r="B15" s="15">
        <v>23</v>
      </c>
      <c r="C15" s="40">
        <v>1129</v>
      </c>
      <c r="D15" s="83">
        <v>540</v>
      </c>
      <c r="E15" s="83">
        <f>E18*B15</f>
        <v>1123.5089285714284</v>
      </c>
      <c r="F15" s="75">
        <f>F18*B15</f>
        <v>245.40178571428572</v>
      </c>
      <c r="G15" s="90"/>
      <c r="H15" s="40">
        <v>250</v>
      </c>
      <c r="I15" s="40"/>
      <c r="J15" s="11">
        <f>SUM(H15:I15)</f>
        <v>250</v>
      </c>
      <c r="K15" s="75">
        <f>K20*B15</f>
        <v>2745.830357142857</v>
      </c>
      <c r="L15" s="75">
        <f t="shared" si="0"/>
        <v>826.8303571428569</v>
      </c>
      <c r="M15" s="75">
        <f>C15+D15+J15+J40</f>
        <v>2284</v>
      </c>
      <c r="N15" s="75">
        <f>M15/B15</f>
        <v>99.30434782608695</v>
      </c>
      <c r="O15" s="92"/>
    </row>
    <row r="16" spans="1:15" ht="12.75">
      <c r="A16" s="142" t="s">
        <v>25</v>
      </c>
      <c r="B16" s="15">
        <v>22.75</v>
      </c>
      <c r="C16" s="40">
        <v>1173</v>
      </c>
      <c r="D16" s="83"/>
      <c r="E16" s="83">
        <f>E18*B16</f>
        <v>1111.296875</v>
      </c>
      <c r="F16" s="75">
        <f>F18*B16</f>
        <v>242.734375</v>
      </c>
      <c r="G16" s="90">
        <v>495</v>
      </c>
      <c r="H16" s="40">
        <f>300</f>
        <v>300</v>
      </c>
      <c r="I16" s="40">
        <f>75+52</f>
        <v>127</v>
      </c>
      <c r="J16" s="11">
        <f>SUM(H16:I16)</f>
        <v>427</v>
      </c>
      <c r="K16" s="75">
        <f>K20*B16</f>
        <v>2715.984375</v>
      </c>
      <c r="L16" s="75">
        <f>K16-(C16+D16+J16)</f>
        <v>1115.984375</v>
      </c>
      <c r="M16" s="75">
        <f>C16+D16+J16+J42</f>
        <v>2965</v>
      </c>
      <c r="N16" s="75">
        <f t="shared" si="1"/>
        <v>130.32967032967034</v>
      </c>
      <c r="O16" s="92"/>
    </row>
    <row r="17" spans="1:15" ht="12.75">
      <c r="A17" s="143" t="s">
        <v>26</v>
      </c>
      <c r="B17" s="15">
        <v>16</v>
      </c>
      <c r="C17" s="40">
        <v>750</v>
      </c>
      <c r="D17" s="83">
        <v>0</v>
      </c>
      <c r="E17" s="83">
        <f>E18*B17</f>
        <v>781.5714285714286</v>
      </c>
      <c r="F17" s="75">
        <f>F18*B17</f>
        <v>170.71428571428572</v>
      </c>
      <c r="G17" s="90"/>
      <c r="H17" s="40">
        <f>150+100</f>
        <v>250</v>
      </c>
      <c r="I17" s="40">
        <v>875</v>
      </c>
      <c r="J17" s="11">
        <f>SUM(H17:I17)</f>
        <v>1125</v>
      </c>
      <c r="K17" s="75">
        <f>K20*B17</f>
        <v>1910.142857142857</v>
      </c>
      <c r="L17" s="75">
        <f t="shared" si="0"/>
        <v>35.14285714285711</v>
      </c>
      <c r="M17" s="75">
        <f>C17+D17+J17</f>
        <v>1875</v>
      </c>
      <c r="N17" s="75">
        <f t="shared" si="1"/>
        <v>117.1875</v>
      </c>
      <c r="O17" s="92"/>
    </row>
    <row r="18" spans="1:13" ht="12.75">
      <c r="A18" s="89" t="s">
        <v>152</v>
      </c>
      <c r="B18" s="9">
        <f>SUM(B12:B17)</f>
        <v>112</v>
      </c>
      <c r="C18" s="147">
        <f>SUM(C12:C17)</f>
        <v>5471</v>
      </c>
      <c r="D18" s="148">
        <f>SUM(D12:D17)</f>
        <v>1195</v>
      </c>
      <c r="E18" s="98">
        <f>C18/B18</f>
        <v>48.848214285714285</v>
      </c>
      <c r="F18" s="98">
        <f>D18/B18</f>
        <v>10.669642857142858</v>
      </c>
      <c r="G18" s="11"/>
      <c r="H18" s="10">
        <f aca="true" t="shared" si="2" ref="H18:M18">SUM(H12:H17)</f>
        <v>1500</v>
      </c>
      <c r="I18" s="9">
        <f t="shared" si="2"/>
        <v>1047</v>
      </c>
      <c r="J18" s="146">
        <f t="shared" si="2"/>
        <v>2547</v>
      </c>
      <c r="K18" s="75">
        <f t="shared" si="2"/>
        <v>13371</v>
      </c>
      <c r="L18" s="144">
        <f t="shared" si="2"/>
        <v>4158</v>
      </c>
      <c r="M18" s="75">
        <f t="shared" si="2"/>
        <v>13371</v>
      </c>
    </row>
    <row r="19" spans="1:15" ht="12.75">
      <c r="A19" s="47"/>
      <c r="B19" s="47"/>
      <c r="C19" s="47"/>
      <c r="E19" s="105" t="s">
        <v>160</v>
      </c>
      <c r="F19" s="85"/>
      <c r="G19" s="47"/>
      <c r="H19" s="47"/>
      <c r="I19" s="47"/>
      <c r="J19" s="47"/>
      <c r="K19" s="48"/>
      <c r="M19" s="172" t="s">
        <v>202</v>
      </c>
      <c r="N19" s="172"/>
      <c r="O19" s="172"/>
    </row>
    <row r="20" spans="7:15" ht="12.75">
      <c r="G20" s="17"/>
      <c r="H20" s="84" t="s">
        <v>149</v>
      </c>
      <c r="I20" s="99">
        <f>C18+D18+J18+J43</f>
        <v>13371</v>
      </c>
      <c r="J20" s="84" t="s">
        <v>143</v>
      </c>
      <c r="K20" s="88">
        <f>I20/B18</f>
        <v>119.38392857142857</v>
      </c>
      <c r="M20" s="172"/>
      <c r="N20" s="172"/>
      <c r="O20" s="172"/>
    </row>
    <row r="21" ht="15.75">
      <c r="A21" s="14" t="s">
        <v>138</v>
      </c>
    </row>
    <row r="22" spans="1:9" ht="12.75">
      <c r="A22" s="11"/>
      <c r="B22" s="11" t="s">
        <v>27</v>
      </c>
      <c r="C22" s="11" t="s">
        <v>28</v>
      </c>
      <c r="D22" s="75" t="s">
        <v>29</v>
      </c>
      <c r="E22" s="11" t="s">
        <v>30</v>
      </c>
      <c r="F22" s="11" t="s">
        <v>136</v>
      </c>
      <c r="G22" s="11" t="s">
        <v>31</v>
      </c>
      <c r="I22" s="5"/>
    </row>
    <row r="23" spans="1:9" ht="12.75">
      <c r="A23" s="11" t="s">
        <v>32</v>
      </c>
      <c r="B23" s="11">
        <v>6</v>
      </c>
      <c r="C23" s="11">
        <v>60</v>
      </c>
      <c r="D23" s="75">
        <v>3</v>
      </c>
      <c r="E23" s="11">
        <v>0</v>
      </c>
      <c r="F23" s="11">
        <v>4</v>
      </c>
      <c r="G23" s="40">
        <v>270</v>
      </c>
      <c r="H23" s="142" t="s">
        <v>25</v>
      </c>
      <c r="I23" s="141" t="s">
        <v>24</v>
      </c>
    </row>
    <row r="24" spans="1:12" ht="12.75">
      <c r="A24" s="11" t="s">
        <v>33</v>
      </c>
      <c r="B24" s="11">
        <v>6</v>
      </c>
      <c r="C24" s="11">
        <v>45</v>
      </c>
      <c r="D24" s="75">
        <v>3</v>
      </c>
      <c r="E24" s="11">
        <v>15</v>
      </c>
      <c r="F24" s="11">
        <v>4</v>
      </c>
      <c r="G24" s="40">
        <v>390</v>
      </c>
      <c r="H24" s="139" t="s">
        <v>22</v>
      </c>
      <c r="J24" s="137" t="s">
        <v>43</v>
      </c>
      <c r="K24" s="9" t="s">
        <v>146</v>
      </c>
      <c r="L24" s="9" t="s">
        <v>193</v>
      </c>
    </row>
    <row r="25" spans="1:12" ht="12.75">
      <c r="A25" s="11" t="s">
        <v>34</v>
      </c>
      <c r="B25" s="11">
        <v>6</v>
      </c>
      <c r="C25" s="11">
        <v>45</v>
      </c>
      <c r="D25" s="75">
        <v>2</v>
      </c>
      <c r="E25" s="11">
        <v>15</v>
      </c>
      <c r="F25" s="11">
        <v>2</v>
      </c>
      <c r="G25" s="40">
        <f aca="true" t="shared" si="3" ref="G25:G30">(C25*D25)+(E25*F25*D25)</f>
        <v>150</v>
      </c>
      <c r="H25" s="138" t="s">
        <v>21</v>
      </c>
      <c r="J25" s="11" t="s">
        <v>183</v>
      </c>
      <c r="K25" s="11">
        <v>115</v>
      </c>
      <c r="L25" s="140" t="s">
        <v>23</v>
      </c>
    </row>
    <row r="26" spans="1:12" ht="12.75">
      <c r="A26" s="11" t="s">
        <v>35</v>
      </c>
      <c r="B26" s="11">
        <v>6</v>
      </c>
      <c r="C26" s="11">
        <v>62</v>
      </c>
      <c r="D26" s="75">
        <v>3</v>
      </c>
      <c r="E26" s="11">
        <v>15</v>
      </c>
      <c r="F26" s="11">
        <v>4</v>
      </c>
      <c r="G26" s="40">
        <f t="shared" si="3"/>
        <v>366</v>
      </c>
      <c r="H26" s="140" t="s">
        <v>23</v>
      </c>
      <c r="J26" s="11" t="s">
        <v>182</v>
      </c>
      <c r="K26" s="11">
        <v>115</v>
      </c>
      <c r="L26" s="140" t="s">
        <v>23</v>
      </c>
    </row>
    <row r="27" spans="1:12" ht="13.5" customHeight="1">
      <c r="A27" s="11" t="s">
        <v>36</v>
      </c>
      <c r="B27" s="11">
        <v>6</v>
      </c>
      <c r="C27" s="11">
        <v>51</v>
      </c>
      <c r="D27" s="75">
        <v>1</v>
      </c>
      <c r="E27" s="11">
        <v>15</v>
      </c>
      <c r="F27" s="11">
        <v>5</v>
      </c>
      <c r="G27" s="40">
        <f t="shared" si="3"/>
        <v>126</v>
      </c>
      <c r="H27" s="140" t="s">
        <v>23</v>
      </c>
      <c r="J27" s="11" t="s">
        <v>176</v>
      </c>
      <c r="K27" s="11">
        <f>115</f>
        <v>115</v>
      </c>
      <c r="L27" s="141" t="s">
        <v>24</v>
      </c>
    </row>
    <row r="28" spans="1:12" ht="12.75">
      <c r="A28" s="11" t="s">
        <v>37</v>
      </c>
      <c r="B28" s="11">
        <v>6</v>
      </c>
      <c r="C28" s="11">
        <v>51</v>
      </c>
      <c r="D28" s="75">
        <v>1</v>
      </c>
      <c r="E28" s="11">
        <v>15</v>
      </c>
      <c r="F28" s="11">
        <v>5</v>
      </c>
      <c r="G28" s="40">
        <f t="shared" si="3"/>
        <v>126</v>
      </c>
      <c r="H28" s="140" t="s">
        <v>23</v>
      </c>
      <c r="J28" s="11" t="s">
        <v>177</v>
      </c>
      <c r="K28" s="11">
        <f>115</f>
        <v>115</v>
      </c>
      <c r="L28" s="140" t="s">
        <v>23</v>
      </c>
    </row>
    <row r="29" spans="1:12" ht="12.75">
      <c r="A29" s="16" t="s">
        <v>38</v>
      </c>
      <c r="B29" s="11">
        <v>6</v>
      </c>
      <c r="C29" s="11">
        <f>30+15*2</f>
        <v>60</v>
      </c>
      <c r="D29" s="75">
        <v>1</v>
      </c>
      <c r="E29" s="11">
        <v>15</v>
      </c>
      <c r="F29" s="11">
        <v>4</v>
      </c>
      <c r="G29" s="40">
        <f t="shared" si="3"/>
        <v>120</v>
      </c>
      <c r="H29" s="142" t="s">
        <v>25</v>
      </c>
      <c r="J29" s="11" t="s">
        <v>178</v>
      </c>
      <c r="K29" s="11">
        <v>115</v>
      </c>
      <c r="L29" s="142" t="s">
        <v>25</v>
      </c>
    </row>
    <row r="30" spans="1:12" ht="12.75">
      <c r="A30" s="6" t="s">
        <v>39</v>
      </c>
      <c r="B30" s="11">
        <v>6</v>
      </c>
      <c r="C30" s="11">
        <v>52</v>
      </c>
      <c r="D30" s="75">
        <v>3</v>
      </c>
      <c r="E30" s="11">
        <v>15</v>
      </c>
      <c r="F30" s="11">
        <v>5</v>
      </c>
      <c r="G30" s="40">
        <f t="shared" si="3"/>
        <v>381</v>
      </c>
      <c r="H30" s="142" t="s">
        <v>25</v>
      </c>
      <c r="I30" s="5"/>
      <c r="J30" s="11" t="s">
        <v>179</v>
      </c>
      <c r="K30" s="11">
        <v>115</v>
      </c>
      <c r="L30" s="140" t="s">
        <v>23</v>
      </c>
    </row>
    <row r="31" spans="1:12" ht="12.75">
      <c r="A31" s="6" t="s">
        <v>40</v>
      </c>
      <c r="B31" s="11">
        <v>6</v>
      </c>
      <c r="C31" s="11"/>
      <c r="D31" s="75">
        <v>1</v>
      </c>
      <c r="E31" s="11"/>
      <c r="F31" s="11"/>
      <c r="G31" s="40">
        <v>110</v>
      </c>
      <c r="H31" s="142" t="s">
        <v>25</v>
      </c>
      <c r="I31" s="5"/>
      <c r="J31" s="11" t="s">
        <v>180</v>
      </c>
      <c r="K31" s="11">
        <v>115</v>
      </c>
      <c r="L31" s="142" t="s">
        <v>25</v>
      </c>
    </row>
    <row r="32" spans="1:12" ht="12.75">
      <c r="A32" s="16" t="s">
        <v>41</v>
      </c>
      <c r="B32" s="11">
        <v>6</v>
      </c>
      <c r="C32" s="11">
        <v>52</v>
      </c>
      <c r="D32" s="75">
        <v>2</v>
      </c>
      <c r="E32" s="11">
        <v>15</v>
      </c>
      <c r="F32" s="11">
        <v>5</v>
      </c>
      <c r="G32" s="40">
        <f>(C32*D32)+(E32*F32*D32)</f>
        <v>254</v>
      </c>
      <c r="H32" s="142" t="s">
        <v>25</v>
      </c>
      <c r="I32" s="5"/>
      <c r="J32" s="11" t="s">
        <v>181</v>
      </c>
      <c r="K32" s="11">
        <v>115</v>
      </c>
      <c r="L32" s="140" t="s">
        <v>23</v>
      </c>
    </row>
    <row r="33" spans="1:12" ht="12.75">
      <c r="A33" s="16" t="s">
        <v>42</v>
      </c>
      <c r="B33" s="11">
        <v>6</v>
      </c>
      <c r="C33" s="11">
        <f>30+15*3</f>
        <v>75</v>
      </c>
      <c r="D33" s="75">
        <v>1</v>
      </c>
      <c r="E33" s="11">
        <v>15</v>
      </c>
      <c r="F33" s="11">
        <v>4</v>
      </c>
      <c r="G33" s="40">
        <f>(C33*D33)+(E33*F33*D33)</f>
        <v>135</v>
      </c>
      <c r="H33" s="142" t="s">
        <v>25</v>
      </c>
      <c r="I33" s="5"/>
      <c r="J33" s="11" t="s">
        <v>184</v>
      </c>
      <c r="K33" s="11">
        <v>115</v>
      </c>
      <c r="L33" s="141" t="s">
        <v>24</v>
      </c>
    </row>
    <row r="34" spans="1:12" ht="12.75">
      <c r="A34" s="16" t="s">
        <v>43</v>
      </c>
      <c r="B34" s="11">
        <v>6</v>
      </c>
      <c r="C34" s="11">
        <v>45</v>
      </c>
      <c r="D34" s="75">
        <f>4*2+2</f>
        <v>10</v>
      </c>
      <c r="E34" s="11">
        <v>15</v>
      </c>
      <c r="F34" s="11">
        <v>4</v>
      </c>
      <c r="G34" s="40">
        <v>1150</v>
      </c>
      <c r="H34" s="103"/>
      <c r="I34" s="5"/>
      <c r="J34" s="11" t="s">
        <v>185</v>
      </c>
      <c r="K34" s="11">
        <v>115</v>
      </c>
      <c r="L34" s="140" t="s">
        <v>23</v>
      </c>
    </row>
    <row r="35" spans="1:9" ht="12.75">
      <c r="A35" s="16" t="s">
        <v>161</v>
      </c>
      <c r="B35" s="16"/>
      <c r="C35" s="16"/>
      <c r="D35" s="75"/>
      <c r="E35" s="11"/>
      <c r="F35" s="11"/>
      <c r="G35" s="40">
        <f>100+100*2+140*2</f>
        <v>580</v>
      </c>
      <c r="H35" s="138" t="s">
        <v>21</v>
      </c>
      <c r="I35" s="104"/>
    </row>
    <row r="36" spans="1:9" ht="12.75">
      <c r="A36" s="20"/>
      <c r="B36" s="5"/>
      <c r="C36" s="5"/>
      <c r="D36" s="92"/>
      <c r="E36" s="5"/>
      <c r="F36" s="5"/>
      <c r="G36" s="5"/>
      <c r="H36" s="5"/>
      <c r="I36" s="5"/>
    </row>
    <row r="37" spans="1:11" ht="12.75">
      <c r="A37" s="67" t="s">
        <v>11</v>
      </c>
      <c r="B37" s="19"/>
      <c r="C37" s="19"/>
      <c r="D37" s="93"/>
      <c r="E37" s="19"/>
      <c r="F37" s="19"/>
      <c r="G37" s="19"/>
      <c r="H37" s="11">
        <v>40</v>
      </c>
      <c r="I37" s="5"/>
      <c r="J37" s="9" t="s">
        <v>192</v>
      </c>
      <c r="K37" s="11"/>
    </row>
    <row r="38" spans="1:11" ht="12.75">
      <c r="A38" s="67" t="s">
        <v>12</v>
      </c>
      <c r="B38" s="19"/>
      <c r="C38" s="19"/>
      <c r="D38" s="93"/>
      <c r="E38" s="19"/>
      <c r="F38" s="19"/>
      <c r="G38" s="19"/>
      <c r="H38" s="11">
        <v>30</v>
      </c>
      <c r="I38" s="5"/>
      <c r="J38" s="11">
        <f>G25+G35</f>
        <v>730</v>
      </c>
      <c r="K38" s="138" t="s">
        <v>21</v>
      </c>
    </row>
    <row r="39" spans="1:11" ht="12.75">
      <c r="A39" s="17" t="s">
        <v>13</v>
      </c>
      <c r="B39" s="19"/>
      <c r="C39" s="19"/>
      <c r="D39" s="93"/>
      <c r="E39" s="19"/>
      <c r="F39" s="19"/>
      <c r="G39" s="19"/>
      <c r="H39" s="11">
        <v>20</v>
      </c>
      <c r="I39" s="5"/>
      <c r="J39" s="11">
        <f>SUM(G26:G28)+K26+K28+K30+K32+K34+K25</f>
        <v>1308</v>
      </c>
      <c r="K39" s="140" t="s">
        <v>23</v>
      </c>
    </row>
    <row r="40" spans="1:11" ht="12.75">
      <c r="A40" s="17" t="s">
        <v>14</v>
      </c>
      <c r="B40" s="19"/>
      <c r="C40" s="19"/>
      <c r="D40" s="93"/>
      <c r="E40" s="19"/>
      <c r="F40" s="19"/>
      <c r="G40" s="19"/>
      <c r="H40" s="11">
        <v>22.5</v>
      </c>
      <c r="I40" s="5"/>
      <c r="J40" s="11">
        <f>G23/2+K27+K33</f>
        <v>365</v>
      </c>
      <c r="K40" s="141" t="s">
        <v>24</v>
      </c>
    </row>
    <row r="41" spans="1:11" ht="12.75">
      <c r="A41" s="17" t="s">
        <v>18</v>
      </c>
      <c r="B41" s="19"/>
      <c r="C41" s="19"/>
      <c r="D41" s="93"/>
      <c r="E41" s="19"/>
      <c r="F41" s="19"/>
      <c r="G41" s="19"/>
      <c r="H41" s="11">
        <v>10</v>
      </c>
      <c r="I41" s="5"/>
      <c r="J41" s="11">
        <f>G24</f>
        <v>390</v>
      </c>
      <c r="K41" s="139" t="s">
        <v>22</v>
      </c>
    </row>
    <row r="42" spans="1:11" ht="12.75">
      <c r="A42" s="17" t="s">
        <v>15</v>
      </c>
      <c r="B42" s="19"/>
      <c r="C42" s="19"/>
      <c r="D42" s="93"/>
      <c r="E42" s="19"/>
      <c r="F42" s="19"/>
      <c r="G42" s="19"/>
      <c r="H42" s="11">
        <v>20</v>
      </c>
      <c r="I42" s="5"/>
      <c r="J42" s="11">
        <f>SUM(G29:G33)+G23/2+K29+K31</f>
        <v>1365</v>
      </c>
      <c r="K42" s="142" t="s">
        <v>25</v>
      </c>
    </row>
    <row r="43" spans="1:10" ht="12.75">
      <c r="A43" s="17" t="s">
        <v>16</v>
      </c>
      <c r="B43" s="19"/>
      <c r="C43" s="19"/>
      <c r="D43" s="93"/>
      <c r="E43" s="19"/>
      <c r="F43" s="19"/>
      <c r="G43" s="19"/>
      <c r="H43" s="11">
        <v>30</v>
      </c>
      <c r="I43" s="5"/>
      <c r="J43" s="146">
        <f>SUM(J38:J42)</f>
        <v>4158</v>
      </c>
    </row>
    <row r="44" spans="1:9" ht="12.75">
      <c r="A44" s="17" t="s">
        <v>17</v>
      </c>
      <c r="B44" s="19"/>
      <c r="C44" s="19"/>
      <c r="D44" s="93"/>
      <c r="E44" s="19"/>
      <c r="F44" s="19"/>
      <c r="G44" s="19"/>
      <c r="H44" s="11">
        <v>45</v>
      </c>
      <c r="I44" s="5"/>
    </row>
    <row r="45" spans="1:9" ht="12.75">
      <c r="A45" s="121" t="s">
        <v>171</v>
      </c>
      <c r="B45" s="122"/>
      <c r="C45" s="122"/>
      <c r="D45" s="123"/>
      <c r="E45" s="122"/>
      <c r="F45" s="122"/>
      <c r="G45" s="122"/>
      <c r="H45" s="128">
        <v>20</v>
      </c>
      <c r="I45" s="5"/>
    </row>
    <row r="46" spans="1:9" ht="12.75">
      <c r="A46" s="121" t="s">
        <v>172</v>
      </c>
      <c r="B46" s="122"/>
      <c r="C46" s="122"/>
      <c r="D46" s="123"/>
      <c r="E46" s="122"/>
      <c r="F46" s="122"/>
      <c r="G46" s="122"/>
      <c r="H46" s="128">
        <v>100</v>
      </c>
      <c r="I46" s="5"/>
    </row>
    <row r="47" spans="1:9" ht="12.75">
      <c r="A47" s="121" t="s">
        <v>173</v>
      </c>
      <c r="B47" s="122"/>
      <c r="C47" s="122"/>
      <c r="D47" s="123"/>
      <c r="E47" s="122"/>
      <c r="F47" s="122"/>
      <c r="G47" s="122"/>
      <c r="H47" s="128">
        <v>40</v>
      </c>
      <c r="I47" s="5"/>
    </row>
    <row r="48" spans="1:11" ht="12.75">
      <c r="A48" s="121" t="s">
        <v>174</v>
      </c>
      <c r="B48" s="122"/>
      <c r="C48" s="122"/>
      <c r="D48" s="123"/>
      <c r="E48" s="122"/>
      <c r="F48" s="122"/>
      <c r="G48" s="122"/>
      <c r="H48" s="128">
        <v>20</v>
      </c>
      <c r="I48" s="104" t="s">
        <v>169</v>
      </c>
      <c r="J48" s="106">
        <f>SUM(H37:H48)</f>
        <v>397.5</v>
      </c>
      <c r="K48" t="s">
        <v>194</v>
      </c>
    </row>
    <row r="49" spans="1:9" ht="12.75">
      <c r="A49" s="5"/>
      <c r="B49" s="5"/>
      <c r="C49" s="5"/>
      <c r="D49" s="92"/>
      <c r="E49" s="5"/>
      <c r="F49" s="5"/>
      <c r="G49" s="5"/>
      <c r="H49" s="5"/>
      <c r="I49" s="5"/>
    </row>
    <row r="50" spans="1:9" ht="12.75">
      <c r="A50" s="67" t="s">
        <v>137</v>
      </c>
      <c r="B50" s="7"/>
      <c r="C50" s="68"/>
      <c r="D50" s="94"/>
      <c r="E50" s="69"/>
      <c r="F50" s="69"/>
      <c r="G50" s="19"/>
      <c r="H50" s="11">
        <v>75</v>
      </c>
      <c r="I50" t="s">
        <v>25</v>
      </c>
    </row>
    <row r="51" spans="1:9" ht="12.75">
      <c r="A51" s="110" t="s">
        <v>170</v>
      </c>
      <c r="B51" s="111"/>
      <c r="C51" s="112"/>
      <c r="D51" s="113"/>
      <c r="E51" s="109"/>
      <c r="F51" s="109"/>
      <c r="G51" s="114"/>
      <c r="H51" s="127">
        <v>52</v>
      </c>
      <c r="I51" t="s">
        <v>25</v>
      </c>
    </row>
    <row r="52" spans="1:9" ht="12.75">
      <c r="A52" s="107" t="s">
        <v>139</v>
      </c>
      <c r="B52" s="108"/>
      <c r="C52" s="68"/>
      <c r="D52" s="94"/>
      <c r="E52" s="69"/>
      <c r="F52" s="69"/>
      <c r="G52" s="19"/>
      <c r="H52" s="40">
        <v>875</v>
      </c>
      <c r="I52" t="s">
        <v>26</v>
      </c>
    </row>
    <row r="53" spans="1:9" ht="12.75">
      <c r="A53" s="115" t="s">
        <v>175</v>
      </c>
      <c r="B53" s="116"/>
      <c r="C53" s="117"/>
      <c r="D53" s="118"/>
      <c r="E53" s="119"/>
      <c r="F53" s="119"/>
      <c r="G53" s="22"/>
      <c r="H53" s="70">
        <v>45</v>
      </c>
      <c r="I53" t="s">
        <v>21</v>
      </c>
    </row>
    <row r="55" spans="1:10" ht="12.75">
      <c r="A55" s="17" t="s">
        <v>164</v>
      </c>
      <c r="B55" s="18"/>
      <c r="C55" s="18"/>
      <c r="D55" s="95"/>
      <c r="E55" s="18"/>
      <c r="F55" s="19"/>
      <c r="G55" s="19"/>
      <c r="H55" s="40">
        <v>200</v>
      </c>
      <c r="I55" s="5" t="s">
        <v>21</v>
      </c>
      <c r="J55" s="5"/>
    </row>
    <row r="56" spans="1:10" ht="12.75">
      <c r="A56" s="17" t="s">
        <v>165</v>
      </c>
      <c r="B56" s="19"/>
      <c r="C56" s="19"/>
      <c r="D56" s="93"/>
      <c r="E56" s="19"/>
      <c r="F56" s="19"/>
      <c r="G56" s="19"/>
      <c r="H56" s="40">
        <f>150</f>
        <v>150</v>
      </c>
      <c r="I56" s="20" t="s">
        <v>22</v>
      </c>
      <c r="J56" s="5"/>
    </row>
    <row r="57" spans="1:10" ht="12.75">
      <c r="A57" s="17" t="s">
        <v>166</v>
      </c>
      <c r="B57" s="19"/>
      <c r="C57" s="19"/>
      <c r="D57" s="93"/>
      <c r="E57" s="19"/>
      <c r="F57" s="19"/>
      <c r="G57" s="19"/>
      <c r="H57" s="40">
        <v>200</v>
      </c>
      <c r="I57" s="20" t="s">
        <v>22</v>
      </c>
      <c r="J57" s="5"/>
    </row>
    <row r="58" spans="1:10" ht="12.75">
      <c r="A58" s="17" t="s">
        <v>163</v>
      </c>
      <c r="B58" s="19"/>
      <c r="C58" s="19"/>
      <c r="D58" s="93"/>
      <c r="E58" s="19"/>
      <c r="F58" s="19"/>
      <c r="G58" s="19"/>
      <c r="H58" s="40">
        <v>150</v>
      </c>
      <c r="I58" s="20" t="s">
        <v>23</v>
      </c>
      <c r="J58" s="5"/>
    </row>
    <row r="59" spans="1:10" ht="12.75">
      <c r="A59" s="17" t="s">
        <v>167</v>
      </c>
      <c r="B59" s="19"/>
      <c r="C59" s="19"/>
      <c r="D59" s="93"/>
      <c r="E59" s="19"/>
      <c r="F59" s="19"/>
      <c r="G59" s="19"/>
      <c r="H59" s="40">
        <v>250</v>
      </c>
      <c r="I59" s="20" t="s">
        <v>24</v>
      </c>
      <c r="J59" s="20"/>
    </row>
    <row r="60" spans="1:10" ht="12.75">
      <c r="A60" s="17" t="s">
        <v>10</v>
      </c>
      <c r="B60" s="19"/>
      <c r="C60" s="19"/>
      <c r="D60" s="93"/>
      <c r="E60" s="19"/>
      <c r="F60" s="19"/>
      <c r="G60" s="19"/>
      <c r="H60" s="40">
        <v>300</v>
      </c>
      <c r="I60" s="20" t="s">
        <v>25</v>
      </c>
      <c r="J60" s="20"/>
    </row>
    <row r="61" spans="1:10" ht="12.75">
      <c r="A61" s="21" t="s">
        <v>162</v>
      </c>
      <c r="B61" s="22"/>
      <c r="C61" s="22"/>
      <c r="D61" s="96"/>
      <c r="E61" s="22"/>
      <c r="F61" s="22"/>
      <c r="G61" s="22"/>
      <c r="H61" s="40">
        <v>100</v>
      </c>
      <c r="I61" s="20" t="s">
        <v>26</v>
      </c>
      <c r="J61" s="20"/>
    </row>
    <row r="62" spans="1:10" ht="12.75">
      <c r="A62" s="21" t="s">
        <v>168</v>
      </c>
      <c r="B62" s="22"/>
      <c r="C62" s="22"/>
      <c r="D62" s="96"/>
      <c r="E62" s="22"/>
      <c r="F62" s="22"/>
      <c r="G62" s="22"/>
      <c r="H62" s="40">
        <v>150</v>
      </c>
      <c r="I62" s="20" t="s">
        <v>26</v>
      </c>
      <c r="J62" s="102">
        <f>SUM(H55:H62)</f>
        <v>1500</v>
      </c>
    </row>
    <row r="63" spans="1:10" ht="12.75">
      <c r="A63" s="20"/>
      <c r="B63" s="23"/>
      <c r="C63" s="23"/>
      <c r="D63" s="97"/>
      <c r="E63" s="23"/>
      <c r="F63" s="5"/>
      <c r="H63" s="20"/>
      <c r="I63" s="20"/>
      <c r="J63" s="20"/>
    </row>
  </sheetData>
  <mergeCells count="5">
    <mergeCell ref="M19:O20"/>
    <mergeCell ref="A3:K3"/>
    <mergeCell ref="A4:K4"/>
    <mergeCell ref="C10:D10"/>
    <mergeCell ref="E10:F10"/>
  </mergeCell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rowBreaks count="1" manualBreakCount="1">
    <brk id="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E1" sqref="E1"/>
    </sheetView>
  </sheetViews>
  <sheetFormatPr defaultColWidth="11.421875" defaultRowHeight="12.75"/>
  <cols>
    <col min="1" max="1" width="23.7109375" style="0" customWidth="1"/>
    <col min="2" max="2" width="31.28125" style="0" customWidth="1"/>
    <col min="3" max="3" width="6.8515625" style="0" customWidth="1"/>
    <col min="4" max="4" width="6.00390625" style="0" customWidth="1"/>
    <col min="5" max="5" width="6.421875" style="0" customWidth="1"/>
    <col min="6" max="6" width="7.00390625" style="0" customWidth="1"/>
    <col min="7" max="7" width="5.00390625" style="0" customWidth="1"/>
    <col min="8" max="8" width="7.28125" style="0" customWidth="1"/>
    <col min="9" max="9" width="8.57421875" style="0" customWidth="1"/>
    <col min="10" max="10" width="7.57421875" style="0" customWidth="1"/>
    <col min="11" max="11" width="7.28125" style="0" customWidth="1"/>
    <col min="12" max="12" width="7.57421875" style="0" customWidth="1"/>
    <col min="13" max="13" width="7.421875" style="0" customWidth="1"/>
  </cols>
  <sheetData>
    <row r="1" spans="1:8" ht="23.25">
      <c r="A1" s="24" t="s">
        <v>199</v>
      </c>
      <c r="B1" s="24"/>
      <c r="C1" s="25"/>
      <c r="D1" s="1"/>
      <c r="E1" s="1"/>
      <c r="F1" s="1"/>
      <c r="G1" s="1"/>
      <c r="H1" s="1"/>
    </row>
    <row r="3" spans="1:9" ht="12.75">
      <c r="A3" s="27"/>
      <c r="B3" s="28"/>
      <c r="C3" s="28"/>
      <c r="D3" s="28"/>
      <c r="E3" s="28" t="s">
        <v>44</v>
      </c>
      <c r="F3" s="29" t="s">
        <v>44</v>
      </c>
      <c r="G3" s="30"/>
      <c r="H3" s="27"/>
      <c r="I3" s="31"/>
    </row>
    <row r="4" spans="1:12" ht="12.75">
      <c r="A4" s="32" t="s">
        <v>45</v>
      </c>
      <c r="B4" s="33" t="s">
        <v>0</v>
      </c>
      <c r="C4" s="34" t="s">
        <v>27</v>
      </c>
      <c r="D4" s="34" t="s">
        <v>46</v>
      </c>
      <c r="E4" s="34" t="s">
        <v>47</v>
      </c>
      <c r="F4" s="35" t="s">
        <v>48</v>
      </c>
      <c r="G4" s="36" t="s">
        <v>49</v>
      </c>
      <c r="H4" s="37" t="s">
        <v>50</v>
      </c>
      <c r="I4" s="38" t="s">
        <v>51</v>
      </c>
      <c r="J4" s="124" t="s">
        <v>188</v>
      </c>
      <c r="K4" t="s">
        <v>186</v>
      </c>
      <c r="L4" t="s">
        <v>187</v>
      </c>
    </row>
    <row r="5" spans="1:12" ht="12.75">
      <c r="A5" s="71" t="s">
        <v>52</v>
      </c>
      <c r="B5" s="71" t="s">
        <v>53</v>
      </c>
      <c r="C5" s="71">
        <v>6</v>
      </c>
      <c r="D5" s="71" t="s">
        <v>3</v>
      </c>
      <c r="E5" s="71">
        <v>45</v>
      </c>
      <c r="F5" s="71">
        <v>45</v>
      </c>
      <c r="G5" s="71">
        <f aca="true" t="shared" si="0" ref="G5:G36">E5+F5</f>
        <v>90</v>
      </c>
      <c r="H5" s="71">
        <v>1</v>
      </c>
      <c r="I5" s="129" t="s">
        <v>21</v>
      </c>
      <c r="J5">
        <f>SUM(G5:G18)</f>
        <v>1164</v>
      </c>
      <c r="K5">
        <f>SUM(G5:G6,G8:G9)</f>
        <v>360</v>
      </c>
      <c r="L5">
        <f>J5-K5</f>
        <v>804</v>
      </c>
    </row>
    <row r="6" spans="1:9" ht="12.75">
      <c r="A6" s="15" t="s">
        <v>52</v>
      </c>
      <c r="B6" s="15" t="s">
        <v>53</v>
      </c>
      <c r="C6" s="15">
        <v>6</v>
      </c>
      <c r="D6" s="15" t="s">
        <v>4</v>
      </c>
      <c r="E6" s="15">
        <v>45</v>
      </c>
      <c r="F6" s="15">
        <v>45</v>
      </c>
      <c r="G6" s="71">
        <f t="shared" si="0"/>
        <v>90</v>
      </c>
      <c r="H6" s="15">
        <v>1</v>
      </c>
      <c r="I6" s="129" t="s">
        <v>21</v>
      </c>
    </row>
    <row r="7" spans="1:10" ht="12.75">
      <c r="A7" s="15" t="s">
        <v>2</v>
      </c>
      <c r="B7" s="15" t="s">
        <v>55</v>
      </c>
      <c r="C7" s="15">
        <v>6</v>
      </c>
      <c r="D7" s="15" t="s">
        <v>3</v>
      </c>
      <c r="E7" s="15">
        <v>45</v>
      </c>
      <c r="F7" s="15">
        <v>45</v>
      </c>
      <c r="G7" s="71">
        <f t="shared" si="0"/>
        <v>90</v>
      </c>
      <c r="H7" s="15">
        <v>1</v>
      </c>
      <c r="I7" s="129" t="s">
        <v>21</v>
      </c>
      <c r="J7" s="42"/>
    </row>
    <row r="8" spans="1:10" ht="12.75">
      <c r="A8" s="39" t="s">
        <v>52</v>
      </c>
      <c r="B8" s="39" t="s">
        <v>56</v>
      </c>
      <c r="C8" s="39">
        <v>6</v>
      </c>
      <c r="D8" s="39" t="s">
        <v>3</v>
      </c>
      <c r="E8" s="39">
        <v>45</v>
      </c>
      <c r="F8" s="39">
        <v>45</v>
      </c>
      <c r="G8" s="37">
        <f t="shared" si="0"/>
        <v>90</v>
      </c>
      <c r="H8" s="39">
        <v>2</v>
      </c>
      <c r="I8" s="130" t="s">
        <v>21</v>
      </c>
      <c r="J8" s="38"/>
    </row>
    <row r="9" spans="1:9" ht="12.75">
      <c r="A9" s="39" t="s">
        <v>52</v>
      </c>
      <c r="B9" s="39" t="s">
        <v>56</v>
      </c>
      <c r="C9" s="39">
        <v>6</v>
      </c>
      <c r="D9" s="39" t="s">
        <v>4</v>
      </c>
      <c r="E9" s="39">
        <v>45</v>
      </c>
      <c r="F9" s="39">
        <v>45</v>
      </c>
      <c r="G9" s="37">
        <f t="shared" si="0"/>
        <v>90</v>
      </c>
      <c r="H9" s="39">
        <v>2</v>
      </c>
      <c r="I9" s="130" t="s">
        <v>21</v>
      </c>
    </row>
    <row r="10" spans="1:10" ht="12.75">
      <c r="A10" s="39" t="s">
        <v>2</v>
      </c>
      <c r="B10" s="39" t="s">
        <v>77</v>
      </c>
      <c r="C10" s="39">
        <v>6</v>
      </c>
      <c r="D10" s="39" t="s">
        <v>4</v>
      </c>
      <c r="E10" s="39">
        <v>45</v>
      </c>
      <c r="F10" s="39">
        <v>45</v>
      </c>
      <c r="G10" s="37">
        <f t="shared" si="0"/>
        <v>90</v>
      </c>
      <c r="H10" s="39">
        <v>2</v>
      </c>
      <c r="I10" s="130" t="s">
        <v>21</v>
      </c>
      <c r="J10" s="72"/>
    </row>
    <row r="11" spans="1:9" ht="12.75">
      <c r="A11" s="39" t="s">
        <v>78</v>
      </c>
      <c r="B11" s="39" t="s">
        <v>79</v>
      </c>
      <c r="C11" s="39">
        <v>6</v>
      </c>
      <c r="D11" s="39" t="s">
        <v>4</v>
      </c>
      <c r="E11" s="39">
        <v>45</v>
      </c>
      <c r="F11" s="39">
        <f>3*15</f>
        <v>45</v>
      </c>
      <c r="G11" s="37">
        <f t="shared" si="0"/>
        <v>90</v>
      </c>
      <c r="H11" s="39">
        <v>3</v>
      </c>
      <c r="I11" s="129" t="s">
        <v>21</v>
      </c>
    </row>
    <row r="12" spans="1:9" ht="12.75">
      <c r="A12" s="39" t="s">
        <v>80</v>
      </c>
      <c r="B12" s="39" t="s">
        <v>81</v>
      </c>
      <c r="C12" s="39">
        <v>5</v>
      </c>
      <c r="D12" s="39" t="s">
        <v>3</v>
      </c>
      <c r="E12" s="39"/>
      <c r="F12" s="39">
        <f>2*50</f>
        <v>100</v>
      </c>
      <c r="G12" s="37">
        <f t="shared" si="0"/>
        <v>100</v>
      </c>
      <c r="H12" s="39">
        <v>4</v>
      </c>
      <c r="I12" s="129" t="s">
        <v>21</v>
      </c>
    </row>
    <row r="13" spans="1:9" ht="12.75">
      <c r="A13" s="39" t="s">
        <v>80</v>
      </c>
      <c r="B13" s="39" t="s">
        <v>81</v>
      </c>
      <c r="C13" s="39">
        <v>5</v>
      </c>
      <c r="D13" s="39" t="s">
        <v>4</v>
      </c>
      <c r="E13" s="39"/>
      <c r="F13" s="39">
        <f>3*50</f>
        <v>150</v>
      </c>
      <c r="G13" s="37">
        <f t="shared" si="0"/>
        <v>150</v>
      </c>
      <c r="H13" s="39">
        <v>4</v>
      </c>
      <c r="I13" s="129" t="s">
        <v>21</v>
      </c>
    </row>
    <row r="14" spans="1:10" ht="12.75">
      <c r="A14" s="39" t="s">
        <v>78</v>
      </c>
      <c r="B14" s="39" t="s">
        <v>96</v>
      </c>
      <c r="C14" s="39">
        <v>4.5</v>
      </c>
      <c r="D14" s="39" t="s">
        <v>4</v>
      </c>
      <c r="E14" s="39">
        <v>38</v>
      </c>
      <c r="F14" s="39">
        <v>21</v>
      </c>
      <c r="G14" s="37">
        <f t="shared" si="0"/>
        <v>59</v>
      </c>
      <c r="H14" s="39">
        <v>4</v>
      </c>
      <c r="I14" s="129" t="s">
        <v>21</v>
      </c>
      <c r="J14" s="38"/>
    </row>
    <row r="15" spans="1:9" ht="12.75">
      <c r="A15" s="40" t="s">
        <v>60</v>
      </c>
      <c r="B15" s="40" t="s">
        <v>61</v>
      </c>
      <c r="C15" s="40">
        <v>4.5</v>
      </c>
      <c r="D15" s="40" t="s">
        <v>3</v>
      </c>
      <c r="E15" s="39">
        <v>38</v>
      </c>
      <c r="F15" s="39">
        <v>7</v>
      </c>
      <c r="G15" s="37">
        <f t="shared" si="0"/>
        <v>45</v>
      </c>
      <c r="H15" s="40">
        <v>6</v>
      </c>
      <c r="I15" s="129" t="s">
        <v>21</v>
      </c>
    </row>
    <row r="16" spans="1:9" ht="12.75">
      <c r="A16" s="40" t="s">
        <v>60</v>
      </c>
      <c r="B16" s="40" t="s">
        <v>61</v>
      </c>
      <c r="C16" s="40">
        <v>4.5</v>
      </c>
      <c r="D16" s="40" t="s">
        <v>4</v>
      </c>
      <c r="E16" s="39">
        <v>38</v>
      </c>
      <c r="F16" s="39">
        <v>7</v>
      </c>
      <c r="G16" s="37">
        <f t="shared" si="0"/>
        <v>45</v>
      </c>
      <c r="H16" s="40">
        <v>6</v>
      </c>
      <c r="I16" s="129" t="s">
        <v>21</v>
      </c>
    </row>
    <row r="17" spans="1:9" ht="12.75">
      <c r="A17" s="39" t="s">
        <v>62</v>
      </c>
      <c r="B17" s="39" t="s">
        <v>63</v>
      </c>
      <c r="C17" s="39"/>
      <c r="D17" s="39" t="s">
        <v>3</v>
      </c>
      <c r="E17" s="39"/>
      <c r="F17" s="39">
        <f>2*45</f>
        <v>90</v>
      </c>
      <c r="G17" s="37">
        <f t="shared" si="0"/>
        <v>90</v>
      </c>
      <c r="H17" s="39">
        <v>8</v>
      </c>
      <c r="I17" s="129" t="s">
        <v>21</v>
      </c>
    </row>
    <row r="18" spans="1:9" ht="12.75">
      <c r="A18" s="15" t="s">
        <v>62</v>
      </c>
      <c r="B18" s="15" t="s">
        <v>64</v>
      </c>
      <c r="C18" s="15">
        <v>4.5</v>
      </c>
      <c r="D18" s="15" t="s">
        <v>3</v>
      </c>
      <c r="E18" s="15">
        <v>30</v>
      </c>
      <c r="F18" s="15">
        <v>15</v>
      </c>
      <c r="G18" s="71">
        <f t="shared" si="0"/>
        <v>45</v>
      </c>
      <c r="H18" s="15">
        <v>8</v>
      </c>
      <c r="I18" s="129" t="s">
        <v>21</v>
      </c>
    </row>
    <row r="19" spans="1:9" ht="12.75">
      <c r="A19" s="39" t="s">
        <v>62</v>
      </c>
      <c r="B19" s="39" t="s">
        <v>65</v>
      </c>
      <c r="C19" s="39">
        <v>6</v>
      </c>
      <c r="D19" s="39" t="s">
        <v>3</v>
      </c>
      <c r="E19" s="40">
        <v>30</v>
      </c>
      <c r="F19" s="40">
        <v>30</v>
      </c>
      <c r="G19" s="37">
        <f t="shared" si="0"/>
        <v>60</v>
      </c>
      <c r="H19" s="39">
        <v>8</v>
      </c>
      <c r="I19" s="136" t="s">
        <v>66</v>
      </c>
    </row>
    <row r="20" spans="1:12" ht="12.75">
      <c r="A20" s="43" t="s">
        <v>2</v>
      </c>
      <c r="B20" s="43" t="s">
        <v>67</v>
      </c>
      <c r="C20" s="43">
        <v>6</v>
      </c>
      <c r="D20" s="43" t="s">
        <v>4</v>
      </c>
      <c r="E20" s="43">
        <v>45</v>
      </c>
      <c r="F20" s="43">
        <v>45</v>
      </c>
      <c r="G20" s="41">
        <f t="shared" si="0"/>
        <v>90</v>
      </c>
      <c r="H20" s="43">
        <v>2</v>
      </c>
      <c r="I20" s="134" t="s">
        <v>22</v>
      </c>
      <c r="J20">
        <f>SUM(G20:G28)</f>
        <v>670</v>
      </c>
      <c r="K20">
        <f>G24</f>
        <v>115</v>
      </c>
      <c r="L20">
        <f>J20-K20</f>
        <v>555</v>
      </c>
    </row>
    <row r="21" spans="1:9" ht="12.75">
      <c r="A21" s="39" t="s">
        <v>2</v>
      </c>
      <c r="B21" s="39" t="s">
        <v>135</v>
      </c>
      <c r="C21" s="39">
        <v>6</v>
      </c>
      <c r="D21" s="39" t="s">
        <v>58</v>
      </c>
      <c r="E21" s="39">
        <v>15</v>
      </c>
      <c r="F21" s="39">
        <v>45</v>
      </c>
      <c r="G21" s="37">
        <f t="shared" si="0"/>
        <v>60</v>
      </c>
      <c r="H21" s="39">
        <v>2</v>
      </c>
      <c r="I21" s="134" t="s">
        <v>22</v>
      </c>
    </row>
    <row r="22" spans="1:9" ht="12.75">
      <c r="A22" s="39" t="s">
        <v>2</v>
      </c>
      <c r="B22" s="39" t="s">
        <v>135</v>
      </c>
      <c r="C22" s="39">
        <v>6</v>
      </c>
      <c r="D22" s="39" t="s">
        <v>68</v>
      </c>
      <c r="E22" s="39">
        <v>15</v>
      </c>
      <c r="F22" s="39">
        <v>45</v>
      </c>
      <c r="G22" s="37">
        <f t="shared" si="0"/>
        <v>60</v>
      </c>
      <c r="H22" s="39">
        <v>2</v>
      </c>
      <c r="I22" s="134" t="s">
        <v>22</v>
      </c>
    </row>
    <row r="23" spans="1:9" ht="12.75">
      <c r="A23" s="39" t="s">
        <v>2</v>
      </c>
      <c r="B23" s="39" t="s">
        <v>135</v>
      </c>
      <c r="C23" s="39">
        <v>6</v>
      </c>
      <c r="D23" s="39" t="s">
        <v>70</v>
      </c>
      <c r="E23" s="39"/>
      <c r="F23" s="39">
        <v>45</v>
      </c>
      <c r="G23" s="37">
        <f t="shared" si="0"/>
        <v>45</v>
      </c>
      <c r="H23" s="39">
        <v>2</v>
      </c>
      <c r="I23" s="134" t="s">
        <v>22</v>
      </c>
    </row>
    <row r="24" spans="1:10" ht="12.75">
      <c r="A24" s="43" t="s">
        <v>72</v>
      </c>
      <c r="B24" s="43" t="s">
        <v>72</v>
      </c>
      <c r="C24" s="43">
        <v>8</v>
      </c>
      <c r="D24" s="43" t="s">
        <v>3</v>
      </c>
      <c r="E24" s="43">
        <v>45</v>
      </c>
      <c r="F24" s="43">
        <f>2*35</f>
        <v>70</v>
      </c>
      <c r="G24" s="41">
        <f t="shared" si="0"/>
        <v>115</v>
      </c>
      <c r="H24" s="43">
        <v>3</v>
      </c>
      <c r="I24" s="134" t="s">
        <v>22</v>
      </c>
      <c r="J24" s="38"/>
    </row>
    <row r="25" spans="1:9" ht="12.75">
      <c r="A25" s="43" t="s">
        <v>73</v>
      </c>
      <c r="B25" s="43" t="s">
        <v>74</v>
      </c>
      <c r="C25" s="43">
        <v>7.5</v>
      </c>
      <c r="D25" s="43" t="s">
        <v>3</v>
      </c>
      <c r="E25" s="40">
        <v>60</v>
      </c>
      <c r="F25" s="40">
        <v>45</v>
      </c>
      <c r="G25" s="37">
        <f t="shared" si="0"/>
        <v>105</v>
      </c>
      <c r="H25" s="39">
        <v>7</v>
      </c>
      <c r="I25" s="134" t="s">
        <v>22</v>
      </c>
    </row>
    <row r="26" spans="1:9" ht="12.75">
      <c r="A26" s="40" t="s">
        <v>73</v>
      </c>
      <c r="B26" s="40" t="s">
        <v>74</v>
      </c>
      <c r="C26" s="40">
        <v>7.5</v>
      </c>
      <c r="D26" s="40" t="s">
        <v>4</v>
      </c>
      <c r="E26" s="40">
        <v>60</v>
      </c>
      <c r="F26" s="40">
        <v>45</v>
      </c>
      <c r="G26" s="70">
        <f t="shared" si="0"/>
        <v>105</v>
      </c>
      <c r="H26" s="40">
        <v>7</v>
      </c>
      <c r="I26" s="134" t="s">
        <v>22</v>
      </c>
    </row>
    <row r="27" spans="1:9" ht="12.75">
      <c r="A27" s="43" t="s">
        <v>62</v>
      </c>
      <c r="B27" s="43" t="s">
        <v>75</v>
      </c>
      <c r="C27" s="43">
        <v>4.5</v>
      </c>
      <c r="D27" s="43" t="s">
        <v>3</v>
      </c>
      <c r="E27" s="40">
        <v>30</v>
      </c>
      <c r="F27" s="40">
        <v>15</v>
      </c>
      <c r="G27" s="37">
        <f t="shared" si="0"/>
        <v>45</v>
      </c>
      <c r="H27" s="39">
        <v>8</v>
      </c>
      <c r="I27" s="134" t="s">
        <v>22</v>
      </c>
    </row>
    <row r="28" spans="1:9" ht="12.75">
      <c r="A28" s="39" t="s">
        <v>62</v>
      </c>
      <c r="B28" s="39" t="s">
        <v>76</v>
      </c>
      <c r="C28" s="39">
        <v>4.5</v>
      </c>
      <c r="D28" s="39" t="s">
        <v>3</v>
      </c>
      <c r="E28" s="40">
        <v>15</v>
      </c>
      <c r="F28" s="39">
        <v>30</v>
      </c>
      <c r="G28" s="37">
        <f t="shared" si="0"/>
        <v>45</v>
      </c>
      <c r="H28" s="39">
        <v>8</v>
      </c>
      <c r="I28" s="134" t="s">
        <v>22</v>
      </c>
    </row>
    <row r="29" spans="1:12" ht="12.75">
      <c r="A29" s="39" t="s">
        <v>52</v>
      </c>
      <c r="B29" s="39" t="s">
        <v>54</v>
      </c>
      <c r="C29" s="39">
        <v>6</v>
      </c>
      <c r="D29" s="39" t="s">
        <v>4</v>
      </c>
      <c r="E29" s="39">
        <v>45</v>
      </c>
      <c r="F29" s="39">
        <v>45</v>
      </c>
      <c r="G29" s="37">
        <f t="shared" si="0"/>
        <v>90</v>
      </c>
      <c r="H29" s="39">
        <v>1</v>
      </c>
      <c r="I29" s="131" t="s">
        <v>23</v>
      </c>
      <c r="J29">
        <f>SUM(G29:G45)</f>
        <v>1240</v>
      </c>
      <c r="K29">
        <f>G29+G31</f>
        <v>180</v>
      </c>
      <c r="L29">
        <f>J29-K29</f>
        <v>1060</v>
      </c>
    </row>
    <row r="30" spans="1:9" ht="12.75">
      <c r="A30" s="15" t="s">
        <v>2</v>
      </c>
      <c r="B30" s="15" t="s">
        <v>55</v>
      </c>
      <c r="C30" s="15">
        <v>6</v>
      </c>
      <c r="D30" s="15" t="s">
        <v>4</v>
      </c>
      <c r="E30" s="15">
        <v>45</v>
      </c>
      <c r="F30" s="15">
        <v>45</v>
      </c>
      <c r="G30" s="71">
        <f t="shared" si="0"/>
        <v>90</v>
      </c>
      <c r="H30" s="15">
        <v>1</v>
      </c>
      <c r="I30" s="131" t="s">
        <v>23</v>
      </c>
    </row>
    <row r="31" spans="1:9" ht="12.75">
      <c r="A31" s="39" t="s">
        <v>52</v>
      </c>
      <c r="B31" s="39" t="s">
        <v>57</v>
      </c>
      <c r="C31" s="39">
        <v>6</v>
      </c>
      <c r="D31" s="39" t="s">
        <v>4</v>
      </c>
      <c r="E31" s="39">
        <v>45</v>
      </c>
      <c r="F31" s="39">
        <v>45</v>
      </c>
      <c r="G31" s="37">
        <f t="shared" si="0"/>
        <v>90</v>
      </c>
      <c r="H31" s="39">
        <v>2</v>
      </c>
      <c r="I31" s="131" t="s">
        <v>23</v>
      </c>
    </row>
    <row r="32" spans="1:9" ht="12.75">
      <c r="A32" s="39" t="s">
        <v>82</v>
      </c>
      <c r="B32" s="39" t="s">
        <v>83</v>
      </c>
      <c r="C32" s="39">
        <v>6</v>
      </c>
      <c r="D32" s="39" t="s">
        <v>3</v>
      </c>
      <c r="E32" s="39">
        <v>45</v>
      </c>
      <c r="F32" s="39">
        <v>45</v>
      </c>
      <c r="G32" s="37">
        <f t="shared" si="0"/>
        <v>90</v>
      </c>
      <c r="H32" s="39">
        <v>5</v>
      </c>
      <c r="I32" s="131" t="s">
        <v>23</v>
      </c>
    </row>
    <row r="33" spans="1:9" ht="12.75">
      <c r="A33" s="39" t="s">
        <v>82</v>
      </c>
      <c r="B33" s="39" t="s">
        <v>83</v>
      </c>
      <c r="C33" s="39">
        <v>6</v>
      </c>
      <c r="D33" s="39" t="s">
        <v>4</v>
      </c>
      <c r="E33" s="39">
        <v>45</v>
      </c>
      <c r="F33" s="39">
        <v>45</v>
      </c>
      <c r="G33" s="37">
        <f t="shared" si="0"/>
        <v>90</v>
      </c>
      <c r="H33" s="39">
        <v>5</v>
      </c>
      <c r="I33" s="131" t="s">
        <v>23</v>
      </c>
    </row>
    <row r="34" spans="1:9" ht="12.75">
      <c r="A34" s="39" t="s">
        <v>80</v>
      </c>
      <c r="B34" s="39" t="s">
        <v>84</v>
      </c>
      <c r="C34" s="39">
        <v>5</v>
      </c>
      <c r="D34" s="39" t="s">
        <v>3</v>
      </c>
      <c r="E34" s="39">
        <v>10</v>
      </c>
      <c r="F34" s="39">
        <v>80</v>
      </c>
      <c r="G34" s="37">
        <f t="shared" si="0"/>
        <v>90</v>
      </c>
      <c r="H34" s="39">
        <v>5</v>
      </c>
      <c r="I34" s="131" t="s">
        <v>23</v>
      </c>
    </row>
    <row r="35" spans="1:9" ht="12.75">
      <c r="A35" s="39" t="s">
        <v>80</v>
      </c>
      <c r="B35" s="39" t="s">
        <v>84</v>
      </c>
      <c r="C35" s="39">
        <v>5</v>
      </c>
      <c r="D35" s="39" t="s">
        <v>4</v>
      </c>
      <c r="E35" s="39">
        <v>10</v>
      </c>
      <c r="F35" s="39">
        <v>120</v>
      </c>
      <c r="G35" s="37">
        <f t="shared" si="0"/>
        <v>130</v>
      </c>
      <c r="H35" s="39">
        <v>5</v>
      </c>
      <c r="I35" s="131" t="s">
        <v>23</v>
      </c>
    </row>
    <row r="36" spans="1:9" ht="12.75">
      <c r="A36" s="39" t="s">
        <v>82</v>
      </c>
      <c r="B36" s="39" t="s">
        <v>85</v>
      </c>
      <c r="C36" s="39">
        <v>6</v>
      </c>
      <c r="D36" s="39" t="s">
        <v>3</v>
      </c>
      <c r="E36" s="39">
        <v>45</v>
      </c>
      <c r="F36" s="39">
        <f>3*15</f>
        <v>45</v>
      </c>
      <c r="G36" s="37">
        <f t="shared" si="0"/>
        <v>90</v>
      </c>
      <c r="H36" s="39">
        <v>6</v>
      </c>
      <c r="I36" s="131" t="s">
        <v>23</v>
      </c>
    </row>
    <row r="37" spans="1:9" ht="12.75">
      <c r="A37" s="39" t="s">
        <v>82</v>
      </c>
      <c r="B37" s="39" t="s">
        <v>85</v>
      </c>
      <c r="C37" s="39">
        <v>6</v>
      </c>
      <c r="D37" s="39" t="s">
        <v>4</v>
      </c>
      <c r="E37" s="39">
        <v>45</v>
      </c>
      <c r="F37" s="39">
        <f>3*15</f>
        <v>45</v>
      </c>
      <c r="G37" s="37">
        <f aca="true" t="shared" si="1" ref="G37:G68">E37+F37</f>
        <v>90</v>
      </c>
      <c r="H37" s="39">
        <v>6</v>
      </c>
      <c r="I37" s="131" t="s">
        <v>23</v>
      </c>
    </row>
    <row r="38" spans="1:9" ht="12.75">
      <c r="A38" s="39" t="s">
        <v>73</v>
      </c>
      <c r="B38" s="39" t="s">
        <v>86</v>
      </c>
      <c r="C38" s="39">
        <v>4.5</v>
      </c>
      <c r="D38" s="39" t="s">
        <v>3</v>
      </c>
      <c r="E38" s="39">
        <v>45</v>
      </c>
      <c r="F38" s="39"/>
      <c r="G38" s="37">
        <f t="shared" si="1"/>
        <v>45</v>
      </c>
      <c r="H38" s="39">
        <v>7</v>
      </c>
      <c r="I38" s="131" t="s">
        <v>23</v>
      </c>
    </row>
    <row r="39" spans="1:9" ht="12.75">
      <c r="A39" s="40" t="s">
        <v>73</v>
      </c>
      <c r="B39" s="40" t="s">
        <v>86</v>
      </c>
      <c r="C39" s="40">
        <v>4.5</v>
      </c>
      <c r="D39" s="40" t="s">
        <v>4</v>
      </c>
      <c r="E39" s="40">
        <v>45</v>
      </c>
      <c r="F39" s="40"/>
      <c r="G39" s="70">
        <f t="shared" si="1"/>
        <v>45</v>
      </c>
      <c r="H39" s="40">
        <v>7</v>
      </c>
      <c r="I39" s="131" t="s">
        <v>23</v>
      </c>
    </row>
    <row r="40" spans="1:9" ht="12.75">
      <c r="A40" s="43" t="s">
        <v>73</v>
      </c>
      <c r="B40" s="43" t="s">
        <v>87</v>
      </c>
      <c r="C40" s="43">
        <v>7.5</v>
      </c>
      <c r="D40" s="43" t="s">
        <v>3</v>
      </c>
      <c r="E40" s="40"/>
      <c r="F40" s="40">
        <v>30</v>
      </c>
      <c r="G40" s="37">
        <f t="shared" si="1"/>
        <v>30</v>
      </c>
      <c r="H40" s="39">
        <v>7</v>
      </c>
      <c r="I40" s="131" t="s">
        <v>23</v>
      </c>
    </row>
    <row r="41" spans="1:9" ht="12.75">
      <c r="A41" s="43" t="s">
        <v>73</v>
      </c>
      <c r="B41" s="43" t="s">
        <v>87</v>
      </c>
      <c r="C41" s="43">
        <v>7.5</v>
      </c>
      <c r="D41" s="43" t="s">
        <v>3</v>
      </c>
      <c r="E41" s="40">
        <v>60</v>
      </c>
      <c r="F41" s="40"/>
      <c r="G41" s="37">
        <f t="shared" si="1"/>
        <v>60</v>
      </c>
      <c r="H41" s="39">
        <v>7</v>
      </c>
      <c r="I41" s="131" t="s">
        <v>23</v>
      </c>
    </row>
    <row r="42" spans="1:9" ht="12.75">
      <c r="A42" s="40" t="s">
        <v>73</v>
      </c>
      <c r="B42" s="40" t="s">
        <v>87</v>
      </c>
      <c r="C42" s="40">
        <v>7.5</v>
      </c>
      <c r="D42" s="40" t="s">
        <v>4</v>
      </c>
      <c r="E42" s="40"/>
      <c r="F42" s="40">
        <v>30</v>
      </c>
      <c r="G42" s="70">
        <f t="shared" si="1"/>
        <v>30</v>
      </c>
      <c r="H42" s="40">
        <v>7</v>
      </c>
      <c r="I42" s="131" t="s">
        <v>23</v>
      </c>
    </row>
    <row r="43" spans="1:10" ht="12.75">
      <c r="A43" s="40" t="s">
        <v>73</v>
      </c>
      <c r="B43" s="40" t="s">
        <v>87</v>
      </c>
      <c r="C43" s="40">
        <v>7.5</v>
      </c>
      <c r="D43" s="40" t="s">
        <v>4</v>
      </c>
      <c r="E43" s="40">
        <v>60</v>
      </c>
      <c r="F43" s="40"/>
      <c r="G43" s="70">
        <f t="shared" si="1"/>
        <v>60</v>
      </c>
      <c r="H43" s="40">
        <v>7</v>
      </c>
      <c r="I43" s="131" t="s">
        <v>23</v>
      </c>
      <c r="J43" s="106"/>
    </row>
    <row r="44" spans="1:9" ht="12.75">
      <c r="A44" s="43" t="s">
        <v>62</v>
      </c>
      <c r="B44" s="43" t="s">
        <v>88</v>
      </c>
      <c r="C44" s="43">
        <v>6</v>
      </c>
      <c r="D44" s="43" t="s">
        <v>3</v>
      </c>
      <c r="E44" s="40">
        <v>45</v>
      </c>
      <c r="F44" s="40">
        <v>15</v>
      </c>
      <c r="G44" s="37">
        <f t="shared" si="1"/>
        <v>60</v>
      </c>
      <c r="H44" s="39">
        <v>7</v>
      </c>
      <c r="I44" s="131" t="s">
        <v>23</v>
      </c>
    </row>
    <row r="45" spans="1:9" ht="12.75">
      <c r="A45" s="39" t="s">
        <v>62</v>
      </c>
      <c r="B45" s="39" t="s">
        <v>89</v>
      </c>
      <c r="C45" s="39">
        <v>6</v>
      </c>
      <c r="D45" s="39" t="s">
        <v>3</v>
      </c>
      <c r="E45" s="40">
        <v>45</v>
      </c>
      <c r="F45" s="40">
        <v>15</v>
      </c>
      <c r="G45" s="37">
        <f t="shared" si="1"/>
        <v>60</v>
      </c>
      <c r="H45" s="39">
        <v>8</v>
      </c>
      <c r="I45" s="131" t="s">
        <v>23</v>
      </c>
    </row>
    <row r="46" spans="1:12" ht="12.75">
      <c r="A46" s="39" t="s">
        <v>52</v>
      </c>
      <c r="B46" s="39" t="s">
        <v>54</v>
      </c>
      <c r="C46" s="39">
        <v>6</v>
      </c>
      <c r="D46" s="39" t="s">
        <v>3</v>
      </c>
      <c r="E46" s="39">
        <v>45</v>
      </c>
      <c r="F46" s="39">
        <v>45</v>
      </c>
      <c r="G46" s="37">
        <f t="shared" si="1"/>
        <v>90</v>
      </c>
      <c r="H46" s="39">
        <v>1</v>
      </c>
      <c r="I46" s="133" t="s">
        <v>24</v>
      </c>
      <c r="J46">
        <f>SUM(G46:G65)</f>
        <v>1669</v>
      </c>
      <c r="K46">
        <f>G46+G47+G53+G54+G49+G50</f>
        <v>540</v>
      </c>
      <c r="L46">
        <f>J46-K46</f>
        <v>1129</v>
      </c>
    </row>
    <row r="47" spans="1:9" ht="12.75">
      <c r="A47" s="39" t="s">
        <v>52</v>
      </c>
      <c r="B47" s="39" t="s">
        <v>57</v>
      </c>
      <c r="C47" s="39">
        <v>6</v>
      </c>
      <c r="D47" s="39" t="s">
        <v>3</v>
      </c>
      <c r="E47" s="39">
        <v>45</v>
      </c>
      <c r="F47" s="39">
        <v>45</v>
      </c>
      <c r="G47" s="37">
        <f t="shared" si="1"/>
        <v>90</v>
      </c>
      <c r="H47" s="39">
        <v>2</v>
      </c>
      <c r="I47" s="133" t="s">
        <v>24</v>
      </c>
    </row>
    <row r="48" spans="1:10" ht="12.75">
      <c r="A48" s="39" t="s">
        <v>78</v>
      </c>
      <c r="B48" s="39" t="s">
        <v>79</v>
      </c>
      <c r="C48" s="39">
        <v>6</v>
      </c>
      <c r="D48" s="39" t="s">
        <v>3</v>
      </c>
      <c r="E48" s="39">
        <v>45</v>
      </c>
      <c r="F48" s="39">
        <f>3*15</f>
        <v>45</v>
      </c>
      <c r="G48" s="37">
        <f t="shared" si="1"/>
        <v>90</v>
      </c>
      <c r="H48" s="39">
        <v>3</v>
      </c>
      <c r="I48" s="133" t="s">
        <v>24</v>
      </c>
      <c r="J48" s="106"/>
    </row>
    <row r="49" spans="1:9" ht="12.75">
      <c r="A49" s="39" t="s">
        <v>90</v>
      </c>
      <c r="B49" s="39" t="s">
        <v>91</v>
      </c>
      <c r="C49" s="39">
        <v>6</v>
      </c>
      <c r="D49" s="39" t="s">
        <v>3</v>
      </c>
      <c r="E49" s="39">
        <v>45</v>
      </c>
      <c r="F49" s="39">
        <f>3*15</f>
        <v>45</v>
      </c>
      <c r="G49" s="37">
        <f t="shared" si="1"/>
        <v>90</v>
      </c>
      <c r="H49" s="39">
        <v>3</v>
      </c>
      <c r="I49" s="133" t="s">
        <v>24</v>
      </c>
    </row>
    <row r="50" spans="1:9" ht="12.75">
      <c r="A50" s="39" t="s">
        <v>90</v>
      </c>
      <c r="B50" s="39" t="s">
        <v>92</v>
      </c>
      <c r="C50" s="39">
        <v>6</v>
      </c>
      <c r="D50" s="39" t="s">
        <v>4</v>
      </c>
      <c r="E50" s="39">
        <v>45</v>
      </c>
      <c r="F50" s="39">
        <f>3*15</f>
        <v>45</v>
      </c>
      <c r="G50" s="37">
        <f t="shared" si="1"/>
        <v>90</v>
      </c>
      <c r="H50" s="39">
        <v>3</v>
      </c>
      <c r="I50" s="133" t="s">
        <v>24</v>
      </c>
    </row>
    <row r="51" spans="1:9" ht="12.75">
      <c r="A51" s="39" t="s">
        <v>78</v>
      </c>
      <c r="B51" s="39" t="s">
        <v>93</v>
      </c>
      <c r="C51" s="39">
        <v>7.5</v>
      </c>
      <c r="D51" s="39" t="s">
        <v>3</v>
      </c>
      <c r="E51" s="39">
        <v>60</v>
      </c>
      <c r="F51" s="39">
        <v>45</v>
      </c>
      <c r="G51" s="37">
        <f t="shared" si="1"/>
        <v>105</v>
      </c>
      <c r="H51" s="39">
        <v>4</v>
      </c>
      <c r="I51" s="133" t="s">
        <v>24</v>
      </c>
    </row>
    <row r="52" spans="1:9" ht="12.75">
      <c r="A52" s="39" t="s">
        <v>78</v>
      </c>
      <c r="B52" s="39" t="s">
        <v>93</v>
      </c>
      <c r="C52" s="39">
        <v>7.5</v>
      </c>
      <c r="D52" s="39" t="s">
        <v>4</v>
      </c>
      <c r="E52" s="39">
        <v>60</v>
      </c>
      <c r="F52" s="39">
        <v>45</v>
      </c>
      <c r="G52" s="37">
        <f t="shared" si="1"/>
        <v>105</v>
      </c>
      <c r="H52" s="39">
        <v>4</v>
      </c>
      <c r="I52" s="133" t="s">
        <v>24</v>
      </c>
    </row>
    <row r="53" spans="1:9" ht="12.75">
      <c r="A53" s="39" t="s">
        <v>90</v>
      </c>
      <c r="B53" s="39" t="s">
        <v>94</v>
      </c>
      <c r="C53" s="39">
        <v>6</v>
      </c>
      <c r="D53" s="39" t="s">
        <v>3</v>
      </c>
      <c r="E53" s="39">
        <v>45</v>
      </c>
      <c r="F53" s="39">
        <v>45</v>
      </c>
      <c r="G53" s="37">
        <f t="shared" si="1"/>
        <v>90</v>
      </c>
      <c r="H53" s="39">
        <v>4</v>
      </c>
      <c r="I53" s="133" t="s">
        <v>24</v>
      </c>
    </row>
    <row r="54" spans="1:9" ht="12.75">
      <c r="A54" s="39" t="s">
        <v>90</v>
      </c>
      <c r="B54" s="39" t="s">
        <v>95</v>
      </c>
      <c r="C54" s="39">
        <v>6</v>
      </c>
      <c r="D54" s="39" t="s">
        <v>4</v>
      </c>
      <c r="E54" s="39">
        <v>45</v>
      </c>
      <c r="F54" s="39">
        <v>45</v>
      </c>
      <c r="G54" s="37">
        <f t="shared" si="1"/>
        <v>90</v>
      </c>
      <c r="H54" s="39">
        <v>4</v>
      </c>
      <c r="I54" s="133" t="s">
        <v>24</v>
      </c>
    </row>
    <row r="55" spans="1:10" ht="12.75">
      <c r="A55" s="39" t="s">
        <v>78</v>
      </c>
      <c r="B55" s="39" t="s">
        <v>96</v>
      </c>
      <c r="C55" s="39">
        <v>4.5</v>
      </c>
      <c r="D55" s="39" t="s">
        <v>3</v>
      </c>
      <c r="E55" s="39">
        <v>38</v>
      </c>
      <c r="F55" s="39">
        <v>21</v>
      </c>
      <c r="G55" s="37">
        <f t="shared" si="1"/>
        <v>59</v>
      </c>
      <c r="H55" s="39">
        <v>4</v>
      </c>
      <c r="I55" s="133" t="s">
        <v>24</v>
      </c>
      <c r="J55" s="45"/>
    </row>
    <row r="56" spans="1:9" ht="12.75">
      <c r="A56" s="39" t="s">
        <v>19</v>
      </c>
      <c r="B56" s="39" t="s">
        <v>97</v>
      </c>
      <c r="C56" s="39">
        <v>6</v>
      </c>
      <c r="D56" s="39" t="s">
        <v>3</v>
      </c>
      <c r="E56" s="39">
        <v>45</v>
      </c>
      <c r="F56" s="39">
        <v>45</v>
      </c>
      <c r="G56" s="37">
        <f t="shared" si="1"/>
        <v>90</v>
      </c>
      <c r="H56" s="39">
        <v>5</v>
      </c>
      <c r="I56" s="133" t="s">
        <v>24</v>
      </c>
    </row>
    <row r="57" spans="1:9" ht="12.75">
      <c r="A57" s="39" t="s">
        <v>19</v>
      </c>
      <c r="B57" s="39" t="s">
        <v>97</v>
      </c>
      <c r="C57" s="39">
        <v>6</v>
      </c>
      <c r="D57" s="39" t="s">
        <v>4</v>
      </c>
      <c r="E57" s="39">
        <v>45</v>
      </c>
      <c r="F57" s="39">
        <v>45</v>
      </c>
      <c r="G57" s="37">
        <f t="shared" si="1"/>
        <v>90</v>
      </c>
      <c r="H57" s="39">
        <v>5</v>
      </c>
      <c r="I57" s="133" t="s">
        <v>24</v>
      </c>
    </row>
    <row r="58" spans="1:9" ht="12.75">
      <c r="A58" s="39" t="s">
        <v>80</v>
      </c>
      <c r="B58" s="39" t="s">
        <v>98</v>
      </c>
      <c r="C58" s="39">
        <v>5</v>
      </c>
      <c r="D58" s="39" t="s">
        <v>3</v>
      </c>
      <c r="E58" s="39"/>
      <c r="F58" s="39">
        <v>100</v>
      </c>
      <c r="G58" s="37">
        <f t="shared" si="1"/>
        <v>100</v>
      </c>
      <c r="H58" s="39">
        <v>5</v>
      </c>
      <c r="I58" s="133" t="s">
        <v>24</v>
      </c>
    </row>
    <row r="59" spans="1:9" ht="12.75">
      <c r="A59" s="39" t="s">
        <v>80</v>
      </c>
      <c r="B59" s="39" t="s">
        <v>98</v>
      </c>
      <c r="C59" s="39">
        <v>5</v>
      </c>
      <c r="D59" s="39" t="s">
        <v>4</v>
      </c>
      <c r="E59" s="39"/>
      <c r="F59" s="39">
        <v>100</v>
      </c>
      <c r="G59" s="37">
        <v>100</v>
      </c>
      <c r="H59" s="39">
        <v>5</v>
      </c>
      <c r="I59" s="133" t="s">
        <v>24</v>
      </c>
    </row>
    <row r="60" spans="1:9" ht="12.75">
      <c r="A60" s="39" t="s">
        <v>19</v>
      </c>
      <c r="B60" s="39" t="s">
        <v>99</v>
      </c>
      <c r="C60" s="39">
        <v>6</v>
      </c>
      <c r="D60" s="39" t="s">
        <v>3</v>
      </c>
      <c r="E60" s="39">
        <v>45</v>
      </c>
      <c r="F60" s="39">
        <f>3*15</f>
        <v>45</v>
      </c>
      <c r="G60" s="37">
        <f aca="true" t="shared" si="2" ref="G60:G93">E60+F60</f>
        <v>90</v>
      </c>
      <c r="H60" s="39">
        <v>6</v>
      </c>
      <c r="I60" s="133" t="s">
        <v>24</v>
      </c>
    </row>
    <row r="61" spans="1:9" ht="12.75">
      <c r="A61" s="39" t="s">
        <v>19</v>
      </c>
      <c r="B61" s="39" t="s">
        <v>99</v>
      </c>
      <c r="C61" s="39">
        <v>6</v>
      </c>
      <c r="D61" s="39" t="s">
        <v>4</v>
      </c>
      <c r="E61" s="39">
        <v>45</v>
      </c>
      <c r="F61" s="39">
        <f>3*15</f>
        <v>45</v>
      </c>
      <c r="G61" s="37">
        <f t="shared" si="2"/>
        <v>90</v>
      </c>
      <c r="H61" s="39">
        <v>6</v>
      </c>
      <c r="I61" s="133" t="s">
        <v>24</v>
      </c>
    </row>
    <row r="62" spans="1:9" ht="12.75">
      <c r="A62" s="40" t="s">
        <v>73</v>
      </c>
      <c r="B62" s="40" t="s">
        <v>100</v>
      </c>
      <c r="C62" s="40">
        <v>4.5</v>
      </c>
      <c r="D62" s="40" t="s">
        <v>3</v>
      </c>
      <c r="E62" s="40">
        <v>45</v>
      </c>
      <c r="F62" s="40"/>
      <c r="G62" s="70">
        <f t="shared" si="2"/>
        <v>45</v>
      </c>
      <c r="H62" s="40">
        <v>7</v>
      </c>
      <c r="I62" s="133" t="s">
        <v>24</v>
      </c>
    </row>
    <row r="63" spans="1:9" ht="12.75">
      <c r="A63" s="40" t="s">
        <v>73</v>
      </c>
      <c r="B63" s="40" t="s">
        <v>101</v>
      </c>
      <c r="C63" s="40">
        <v>4.5</v>
      </c>
      <c r="D63" s="40" t="s">
        <v>4</v>
      </c>
      <c r="E63" s="40">
        <v>45</v>
      </c>
      <c r="F63" s="40"/>
      <c r="G63" s="70">
        <f t="shared" si="2"/>
        <v>45</v>
      </c>
      <c r="H63" s="40">
        <v>7</v>
      </c>
      <c r="I63" s="133" t="s">
        <v>24</v>
      </c>
    </row>
    <row r="64" spans="1:9" ht="12.75">
      <c r="A64" s="43" t="s">
        <v>62</v>
      </c>
      <c r="B64" s="43" t="s">
        <v>102</v>
      </c>
      <c r="C64" s="43">
        <v>6</v>
      </c>
      <c r="D64" s="43" t="s">
        <v>3</v>
      </c>
      <c r="E64" s="43">
        <v>45</v>
      </c>
      <c r="F64" s="43">
        <v>15</v>
      </c>
      <c r="G64" s="41">
        <f t="shared" si="2"/>
        <v>60</v>
      </c>
      <c r="H64" s="43">
        <v>7</v>
      </c>
      <c r="I64" s="133" t="s">
        <v>24</v>
      </c>
    </row>
    <row r="65" spans="1:9" ht="12.75">
      <c r="A65" s="15" t="s">
        <v>62</v>
      </c>
      <c r="B65" s="15" t="s">
        <v>103</v>
      </c>
      <c r="C65" s="15">
        <v>6</v>
      </c>
      <c r="D65" s="15" t="s">
        <v>3</v>
      </c>
      <c r="E65" s="15">
        <v>45</v>
      </c>
      <c r="F65" s="15">
        <v>15</v>
      </c>
      <c r="G65" s="71">
        <f t="shared" si="2"/>
        <v>60</v>
      </c>
      <c r="H65" s="15">
        <v>8</v>
      </c>
      <c r="I65" s="133" t="s">
        <v>24</v>
      </c>
    </row>
    <row r="66" spans="1:12" ht="12.75">
      <c r="A66" s="39" t="s">
        <v>2</v>
      </c>
      <c r="B66" s="39" t="s">
        <v>67</v>
      </c>
      <c r="C66" s="39">
        <v>6</v>
      </c>
      <c r="D66" s="39" t="s">
        <v>3</v>
      </c>
      <c r="E66" s="39">
        <v>45</v>
      </c>
      <c r="F66" s="39">
        <v>45</v>
      </c>
      <c r="G66" s="37">
        <f t="shared" si="2"/>
        <v>90</v>
      </c>
      <c r="H66" s="39">
        <v>2</v>
      </c>
      <c r="I66" s="132" t="s">
        <v>25</v>
      </c>
      <c r="J66">
        <f>SUM(G66:G80)</f>
        <v>1173</v>
      </c>
      <c r="L66">
        <f>J66-K66</f>
        <v>1173</v>
      </c>
    </row>
    <row r="67" spans="1:9" ht="12.75">
      <c r="A67" s="39" t="s">
        <v>2</v>
      </c>
      <c r="B67" s="39" t="s">
        <v>135</v>
      </c>
      <c r="C67" s="40">
        <v>6</v>
      </c>
      <c r="D67" s="39" t="s">
        <v>59</v>
      </c>
      <c r="E67" s="40"/>
      <c r="F67" s="39">
        <v>45</v>
      </c>
      <c r="G67" s="37">
        <f t="shared" si="2"/>
        <v>45</v>
      </c>
      <c r="H67" s="40">
        <v>2</v>
      </c>
      <c r="I67" s="132" t="s">
        <v>25</v>
      </c>
    </row>
    <row r="68" spans="1:9" ht="12.75">
      <c r="A68" s="39" t="s">
        <v>2</v>
      </c>
      <c r="B68" s="39" t="s">
        <v>135</v>
      </c>
      <c r="C68" s="39">
        <v>6</v>
      </c>
      <c r="D68" s="39" t="s">
        <v>69</v>
      </c>
      <c r="E68" s="39"/>
      <c r="F68" s="39">
        <v>45</v>
      </c>
      <c r="G68" s="37">
        <f t="shared" si="2"/>
        <v>45</v>
      </c>
      <c r="H68" s="39">
        <v>2</v>
      </c>
      <c r="I68" s="132" t="s">
        <v>25</v>
      </c>
    </row>
    <row r="69" spans="1:9" ht="12.75">
      <c r="A69" s="40" t="s">
        <v>2</v>
      </c>
      <c r="B69" s="40" t="s">
        <v>135</v>
      </c>
      <c r="C69" s="40">
        <v>6</v>
      </c>
      <c r="D69" s="40" t="s">
        <v>71</v>
      </c>
      <c r="E69" s="40"/>
      <c r="F69" s="40">
        <v>45</v>
      </c>
      <c r="G69" s="70">
        <f t="shared" si="2"/>
        <v>45</v>
      </c>
      <c r="H69" s="40">
        <v>2</v>
      </c>
      <c r="I69" s="132" t="s">
        <v>25</v>
      </c>
    </row>
    <row r="70" spans="1:9" ht="12.75">
      <c r="A70" s="43" t="s">
        <v>80</v>
      </c>
      <c r="B70" s="43" t="s">
        <v>104</v>
      </c>
      <c r="C70" s="43">
        <v>5</v>
      </c>
      <c r="D70" s="43" t="s">
        <v>3</v>
      </c>
      <c r="E70" s="43"/>
      <c r="F70" s="43">
        <f>2*50</f>
        <v>100</v>
      </c>
      <c r="G70" s="41">
        <f t="shared" si="2"/>
        <v>100</v>
      </c>
      <c r="H70" s="43">
        <v>3</v>
      </c>
      <c r="I70" s="132" t="s">
        <v>25</v>
      </c>
    </row>
    <row r="71" spans="1:9" ht="12.75">
      <c r="A71" s="43" t="s">
        <v>80</v>
      </c>
      <c r="B71" s="43" t="s">
        <v>104</v>
      </c>
      <c r="C71" s="43">
        <v>5</v>
      </c>
      <c r="D71" s="43" t="s">
        <v>4</v>
      </c>
      <c r="E71" s="43"/>
      <c r="F71" s="43">
        <f>50*3</f>
        <v>150</v>
      </c>
      <c r="G71" s="41">
        <f t="shared" si="2"/>
        <v>150</v>
      </c>
      <c r="H71" s="43">
        <v>3</v>
      </c>
      <c r="I71" s="132" t="s">
        <v>25</v>
      </c>
    </row>
    <row r="72" spans="1:9" ht="12.75">
      <c r="A72" s="43" t="s">
        <v>72</v>
      </c>
      <c r="B72" s="43" t="s">
        <v>72</v>
      </c>
      <c r="C72" s="43">
        <v>8</v>
      </c>
      <c r="D72" s="43" t="s">
        <v>4</v>
      </c>
      <c r="E72" s="43">
        <v>45</v>
      </c>
      <c r="F72" s="43">
        <f>2*35</f>
        <v>70</v>
      </c>
      <c r="G72" s="41">
        <f t="shared" si="2"/>
        <v>115</v>
      </c>
      <c r="H72" s="43">
        <v>3</v>
      </c>
      <c r="I72" s="132" t="s">
        <v>25</v>
      </c>
    </row>
    <row r="73" spans="1:9" ht="12.75">
      <c r="A73" s="43" t="s">
        <v>105</v>
      </c>
      <c r="B73" s="43" t="s">
        <v>6</v>
      </c>
      <c r="C73" s="43">
        <v>7.5</v>
      </c>
      <c r="D73" s="43" t="s">
        <v>3</v>
      </c>
      <c r="E73" s="43">
        <v>60</v>
      </c>
      <c r="F73" s="43">
        <v>45</v>
      </c>
      <c r="G73" s="41">
        <f t="shared" si="2"/>
        <v>105</v>
      </c>
      <c r="H73" s="43">
        <v>3</v>
      </c>
      <c r="I73" s="132" t="s">
        <v>25</v>
      </c>
    </row>
    <row r="74" spans="1:9" ht="12.75">
      <c r="A74" s="43" t="s">
        <v>105</v>
      </c>
      <c r="B74" s="43" t="s">
        <v>6</v>
      </c>
      <c r="C74" s="43">
        <v>7.5</v>
      </c>
      <c r="D74" s="43" t="s">
        <v>4</v>
      </c>
      <c r="E74" s="43">
        <v>60</v>
      </c>
      <c r="F74" s="43">
        <v>45</v>
      </c>
      <c r="G74" s="41">
        <f t="shared" si="2"/>
        <v>105</v>
      </c>
      <c r="H74" s="43">
        <v>3</v>
      </c>
      <c r="I74" s="132" t="s">
        <v>25</v>
      </c>
    </row>
    <row r="75" spans="1:9" ht="12.75">
      <c r="A75" s="43" t="s">
        <v>60</v>
      </c>
      <c r="B75" s="43" t="s">
        <v>106</v>
      </c>
      <c r="C75" s="43">
        <v>4.5</v>
      </c>
      <c r="D75" s="43" t="s">
        <v>3</v>
      </c>
      <c r="E75" s="43">
        <v>38</v>
      </c>
      <c r="F75" s="43">
        <v>21</v>
      </c>
      <c r="G75" s="41">
        <f t="shared" si="2"/>
        <v>59</v>
      </c>
      <c r="H75" s="43">
        <v>4</v>
      </c>
      <c r="I75" s="132" t="s">
        <v>25</v>
      </c>
    </row>
    <row r="76" spans="1:9" ht="12.75">
      <c r="A76" s="43" t="s">
        <v>60</v>
      </c>
      <c r="B76" s="43" t="s">
        <v>106</v>
      </c>
      <c r="C76" s="43">
        <v>4.5</v>
      </c>
      <c r="D76" s="43" t="s">
        <v>4</v>
      </c>
      <c r="E76" s="43">
        <v>38</v>
      </c>
      <c r="F76" s="43">
        <v>21</v>
      </c>
      <c r="G76" s="41">
        <f t="shared" si="2"/>
        <v>59</v>
      </c>
      <c r="H76" s="43">
        <v>4</v>
      </c>
      <c r="I76" s="132" t="s">
        <v>25</v>
      </c>
    </row>
    <row r="77" spans="1:9" ht="12.75">
      <c r="A77" s="43" t="s">
        <v>105</v>
      </c>
      <c r="B77" s="43" t="s">
        <v>5</v>
      </c>
      <c r="C77" s="43">
        <v>4.5</v>
      </c>
      <c r="D77" s="43" t="s">
        <v>3</v>
      </c>
      <c r="E77" s="43">
        <v>38</v>
      </c>
      <c r="F77" s="43">
        <v>7</v>
      </c>
      <c r="G77" s="41">
        <f t="shared" si="2"/>
        <v>45</v>
      </c>
      <c r="H77" s="43">
        <v>6</v>
      </c>
      <c r="I77" s="132" t="s">
        <v>25</v>
      </c>
    </row>
    <row r="78" spans="1:9" ht="12.75">
      <c r="A78" s="43" t="s">
        <v>105</v>
      </c>
      <c r="B78" s="43" t="s">
        <v>5</v>
      </c>
      <c r="C78" s="43">
        <v>4.5</v>
      </c>
      <c r="D78" s="43" t="s">
        <v>4</v>
      </c>
      <c r="E78" s="43">
        <v>38</v>
      </c>
      <c r="F78" s="43">
        <v>7</v>
      </c>
      <c r="G78" s="41">
        <f t="shared" si="2"/>
        <v>45</v>
      </c>
      <c r="H78" s="43">
        <v>6</v>
      </c>
      <c r="I78" s="132" t="s">
        <v>25</v>
      </c>
    </row>
    <row r="79" spans="1:9" ht="12.75">
      <c r="A79" s="39" t="s">
        <v>62</v>
      </c>
      <c r="B79" s="39" t="s">
        <v>107</v>
      </c>
      <c r="C79" s="39">
        <v>7.5</v>
      </c>
      <c r="D79" s="39" t="s">
        <v>3</v>
      </c>
      <c r="E79" s="40">
        <v>45</v>
      </c>
      <c r="F79" s="40">
        <f>2*30</f>
        <v>60</v>
      </c>
      <c r="G79" s="37">
        <f t="shared" si="2"/>
        <v>105</v>
      </c>
      <c r="H79" s="39">
        <v>8</v>
      </c>
      <c r="I79" s="132" t="s">
        <v>25</v>
      </c>
    </row>
    <row r="80" spans="1:9" ht="12.75">
      <c r="A80" s="15" t="s">
        <v>62</v>
      </c>
      <c r="B80" s="15" t="s">
        <v>108</v>
      </c>
      <c r="C80" s="15">
        <v>4.5</v>
      </c>
      <c r="D80" s="15" t="s">
        <v>3</v>
      </c>
      <c r="E80" s="15">
        <v>30</v>
      </c>
      <c r="F80" s="15">
        <f>2*15</f>
        <v>30</v>
      </c>
      <c r="G80" s="71">
        <f t="shared" si="2"/>
        <v>60</v>
      </c>
      <c r="H80" s="15">
        <v>8</v>
      </c>
      <c r="I80" s="132" t="s">
        <v>25</v>
      </c>
    </row>
    <row r="81" spans="1:9" ht="12.75">
      <c r="A81" s="46" t="s">
        <v>109</v>
      </c>
      <c r="B81" s="46" t="s">
        <v>109</v>
      </c>
      <c r="C81" s="46">
        <v>6</v>
      </c>
      <c r="D81" s="46" t="s">
        <v>3</v>
      </c>
      <c r="E81" s="46">
        <v>30</v>
      </c>
      <c r="F81" s="46">
        <v>60</v>
      </c>
      <c r="G81" s="44">
        <f t="shared" si="2"/>
        <v>90</v>
      </c>
      <c r="H81" s="46">
        <v>1</v>
      </c>
      <c r="I81" s="26" t="s">
        <v>110</v>
      </c>
    </row>
    <row r="82" spans="1:9" ht="12.75">
      <c r="A82" s="46" t="s">
        <v>109</v>
      </c>
      <c r="B82" s="46" t="s">
        <v>109</v>
      </c>
      <c r="C82" s="46">
        <v>6</v>
      </c>
      <c r="D82" s="46" t="s">
        <v>4</v>
      </c>
      <c r="E82" s="46">
        <v>30</v>
      </c>
      <c r="F82" s="46">
        <v>90</v>
      </c>
      <c r="G82" s="44">
        <f t="shared" si="2"/>
        <v>120</v>
      </c>
      <c r="H82" s="46">
        <v>1</v>
      </c>
      <c r="I82" s="26" t="s">
        <v>110</v>
      </c>
    </row>
    <row r="83" spans="1:12" ht="12.75">
      <c r="A83" s="46" t="s">
        <v>2</v>
      </c>
      <c r="B83" s="46" t="s">
        <v>77</v>
      </c>
      <c r="C83" s="46">
        <v>6</v>
      </c>
      <c r="D83" s="46" t="s">
        <v>3</v>
      </c>
      <c r="E83" s="46">
        <v>45</v>
      </c>
      <c r="F83" s="46">
        <v>45</v>
      </c>
      <c r="G83" s="44">
        <f t="shared" si="2"/>
        <v>90</v>
      </c>
      <c r="H83" s="46">
        <v>2</v>
      </c>
      <c r="I83" s="135" t="s">
        <v>26</v>
      </c>
      <c r="J83">
        <f>SUM(G83:G91)</f>
        <v>750</v>
      </c>
      <c r="L83">
        <f>J83-K83</f>
        <v>750</v>
      </c>
    </row>
    <row r="84" spans="1:9" ht="12.75">
      <c r="A84" s="46" t="s">
        <v>1</v>
      </c>
      <c r="B84" s="46" t="s">
        <v>111</v>
      </c>
      <c r="C84" s="46">
        <v>6</v>
      </c>
      <c r="D84" s="46" t="s">
        <v>3</v>
      </c>
      <c r="E84" s="46">
        <v>45</v>
      </c>
      <c r="F84" s="46">
        <v>45</v>
      </c>
      <c r="G84" s="44">
        <f t="shared" si="2"/>
        <v>90</v>
      </c>
      <c r="H84" s="46">
        <v>5</v>
      </c>
      <c r="I84" s="135" t="s">
        <v>26</v>
      </c>
    </row>
    <row r="85" spans="1:9" ht="12.75">
      <c r="A85" s="46" t="s">
        <v>1</v>
      </c>
      <c r="B85" s="46" t="s">
        <v>111</v>
      </c>
      <c r="C85" s="46">
        <v>6</v>
      </c>
      <c r="D85" s="46" t="s">
        <v>4</v>
      </c>
      <c r="E85" s="46">
        <v>45</v>
      </c>
      <c r="F85" s="46">
        <v>45</v>
      </c>
      <c r="G85" s="44">
        <f t="shared" si="2"/>
        <v>90</v>
      </c>
      <c r="H85" s="46">
        <v>5</v>
      </c>
      <c r="I85" s="135" t="s">
        <v>26</v>
      </c>
    </row>
    <row r="86" spans="1:9" ht="12.75">
      <c r="A86" s="46" t="s">
        <v>80</v>
      </c>
      <c r="B86" s="46" t="s">
        <v>112</v>
      </c>
      <c r="C86" s="46">
        <v>5</v>
      </c>
      <c r="D86" s="46" t="s">
        <v>3</v>
      </c>
      <c r="E86" s="46">
        <v>10</v>
      </c>
      <c r="F86" s="46">
        <f>2*40</f>
        <v>80</v>
      </c>
      <c r="G86" s="44">
        <f t="shared" si="2"/>
        <v>90</v>
      </c>
      <c r="H86" s="46">
        <v>6</v>
      </c>
      <c r="I86" s="135" t="s">
        <v>26</v>
      </c>
    </row>
    <row r="87" spans="1:9" ht="12.75">
      <c r="A87" s="46" t="s">
        <v>80</v>
      </c>
      <c r="B87" s="46" t="s">
        <v>112</v>
      </c>
      <c r="C87" s="46">
        <v>5</v>
      </c>
      <c r="D87" s="46" t="s">
        <v>4</v>
      </c>
      <c r="E87" s="46">
        <v>10</v>
      </c>
      <c r="F87" s="46">
        <f>2*40</f>
        <v>80</v>
      </c>
      <c r="G87" s="44">
        <f t="shared" si="2"/>
        <v>90</v>
      </c>
      <c r="H87" s="46">
        <v>6</v>
      </c>
      <c r="I87" s="135" t="s">
        <v>26</v>
      </c>
    </row>
    <row r="88" spans="1:9" ht="12.75">
      <c r="A88" s="46" t="s">
        <v>1</v>
      </c>
      <c r="B88" s="46" t="s">
        <v>113</v>
      </c>
      <c r="C88" s="46">
        <v>6</v>
      </c>
      <c r="D88" s="46" t="s">
        <v>3</v>
      </c>
      <c r="E88" s="46">
        <v>45</v>
      </c>
      <c r="F88" s="46">
        <f>3*15</f>
        <v>45</v>
      </c>
      <c r="G88" s="44">
        <f t="shared" si="2"/>
        <v>90</v>
      </c>
      <c r="H88" s="46">
        <v>6</v>
      </c>
      <c r="I88" s="135" t="s">
        <v>26</v>
      </c>
    </row>
    <row r="89" spans="1:9" ht="12.75">
      <c r="A89" s="46" t="s">
        <v>1</v>
      </c>
      <c r="B89" s="46" t="s">
        <v>113</v>
      </c>
      <c r="C89" s="46">
        <v>6</v>
      </c>
      <c r="D89" s="46" t="s">
        <v>4</v>
      </c>
      <c r="E89" s="46">
        <v>45</v>
      </c>
      <c r="F89" s="46">
        <f>3*15</f>
        <v>45</v>
      </c>
      <c r="G89" s="44">
        <f t="shared" si="2"/>
        <v>90</v>
      </c>
      <c r="H89" s="46">
        <v>6</v>
      </c>
      <c r="I89" s="135" t="s">
        <v>26</v>
      </c>
    </row>
    <row r="90" spans="1:9" ht="12.75">
      <c r="A90" s="46" t="s">
        <v>62</v>
      </c>
      <c r="B90" s="46" t="s">
        <v>114</v>
      </c>
      <c r="C90" s="46">
        <v>6</v>
      </c>
      <c r="D90" s="46" t="s">
        <v>3</v>
      </c>
      <c r="E90" s="40">
        <v>45</v>
      </c>
      <c r="F90" s="40">
        <v>15</v>
      </c>
      <c r="G90" s="37">
        <f t="shared" si="2"/>
        <v>60</v>
      </c>
      <c r="H90" s="39">
        <v>7</v>
      </c>
      <c r="I90" s="135" t="s">
        <v>26</v>
      </c>
    </row>
    <row r="91" spans="1:9" ht="12.75">
      <c r="A91" s="15" t="s">
        <v>62</v>
      </c>
      <c r="B91" s="15" t="s">
        <v>115</v>
      </c>
      <c r="C91" s="15">
        <v>6</v>
      </c>
      <c r="D91" s="15" t="s">
        <v>3</v>
      </c>
      <c r="E91" s="15">
        <v>45</v>
      </c>
      <c r="F91" s="15">
        <v>15</v>
      </c>
      <c r="G91" s="71">
        <f t="shared" si="2"/>
        <v>60</v>
      </c>
      <c r="H91" s="15">
        <v>8</v>
      </c>
      <c r="I91" s="135" t="s">
        <v>26</v>
      </c>
    </row>
    <row r="92" spans="1:9" ht="12.75">
      <c r="A92" s="46" t="s">
        <v>116</v>
      </c>
      <c r="B92" s="46" t="s">
        <v>116</v>
      </c>
      <c r="C92" s="46">
        <v>6</v>
      </c>
      <c r="D92" s="46" t="s">
        <v>3</v>
      </c>
      <c r="E92" s="46">
        <v>45</v>
      </c>
      <c r="F92" s="46">
        <v>45</v>
      </c>
      <c r="G92" s="44">
        <f t="shared" si="2"/>
        <v>90</v>
      </c>
      <c r="H92" s="46">
        <v>1</v>
      </c>
      <c r="I92" s="26" t="s">
        <v>117</v>
      </c>
    </row>
    <row r="93" spans="1:9" ht="12.75">
      <c r="A93" s="46" t="s">
        <v>116</v>
      </c>
      <c r="B93" s="46" t="s">
        <v>116</v>
      </c>
      <c r="C93" s="46">
        <v>6</v>
      </c>
      <c r="D93" s="46" t="s">
        <v>4</v>
      </c>
      <c r="E93" s="46">
        <v>45</v>
      </c>
      <c r="F93" s="46">
        <v>35</v>
      </c>
      <c r="G93" s="44">
        <f t="shared" si="2"/>
        <v>80</v>
      </c>
      <c r="H93" s="46">
        <v>1</v>
      </c>
      <c r="I93" s="26" t="s">
        <v>117</v>
      </c>
    </row>
  </sheetData>
  <autoFilter ref="A4:I93"/>
  <printOptions/>
  <pageMargins left="0.75" right="0.75" top="1" bottom="1" header="0" footer="0"/>
  <pageSetup horizontalDpi="600" verticalDpi="600" orientation="portrait" paperSize="9" scale="84" r:id="rId1"/>
  <rowBreaks count="1" manualBreakCount="1"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2" sqref="A2:IV2"/>
    </sheetView>
  </sheetViews>
  <sheetFormatPr defaultColWidth="11.421875" defaultRowHeight="12.75"/>
  <cols>
    <col min="1" max="1" width="22.421875" style="0" customWidth="1"/>
    <col min="2" max="2" width="27.57421875" style="0" customWidth="1"/>
    <col min="3" max="3" width="6.57421875" style="0" customWidth="1"/>
    <col min="4" max="4" width="6.00390625" style="0" customWidth="1"/>
    <col min="5" max="5" width="5.8515625" style="0" customWidth="1"/>
    <col min="6" max="6" width="6.28125" style="0" customWidth="1"/>
    <col min="7" max="7" width="4.8515625" style="0" customWidth="1"/>
    <col min="8" max="8" width="7.57421875" style="0" customWidth="1"/>
    <col min="9" max="9" width="8.28125" style="0" customWidth="1"/>
    <col min="10" max="10" width="6.57421875" style="0" customWidth="1"/>
    <col min="11" max="11" width="6.421875" style="0" customWidth="1"/>
    <col min="12" max="12" width="6.8515625" style="0" customWidth="1"/>
    <col min="13" max="13" width="6.57421875" style="0" customWidth="1"/>
  </cols>
  <sheetData>
    <row r="1" spans="1:8" ht="23.25">
      <c r="A1" s="24" t="s">
        <v>200</v>
      </c>
      <c r="B1" s="24"/>
      <c r="C1" s="25"/>
      <c r="D1" s="1"/>
      <c r="E1" s="1"/>
      <c r="F1" s="1"/>
      <c r="G1" s="1"/>
      <c r="H1" s="1"/>
    </row>
    <row r="3" spans="1:9" ht="12.75">
      <c r="A3" s="32" t="s">
        <v>45</v>
      </c>
      <c r="B3" s="33" t="s">
        <v>0</v>
      </c>
      <c r="C3" s="34" t="s">
        <v>27</v>
      </c>
      <c r="D3" s="34" t="s">
        <v>46</v>
      </c>
      <c r="E3" s="34" t="s">
        <v>47</v>
      </c>
      <c r="F3" s="35" t="s">
        <v>48</v>
      </c>
      <c r="G3" s="36" t="s">
        <v>49</v>
      </c>
      <c r="H3" s="37" t="s">
        <v>50</v>
      </c>
      <c r="I3" s="39" t="s">
        <v>51</v>
      </c>
    </row>
    <row r="4" spans="1:9" ht="12.75">
      <c r="A4" s="71" t="s">
        <v>52</v>
      </c>
      <c r="B4" s="71" t="s">
        <v>53</v>
      </c>
      <c r="C4" s="71">
        <v>6</v>
      </c>
      <c r="D4" s="71" t="s">
        <v>3</v>
      </c>
      <c r="E4" s="71">
        <v>45</v>
      </c>
      <c r="F4" s="71">
        <v>45</v>
      </c>
      <c r="G4" s="71">
        <f aca="true" t="shared" si="0" ref="G4:G35">E4+F4</f>
        <v>90</v>
      </c>
      <c r="H4" s="71">
        <v>1</v>
      </c>
      <c r="I4" s="149" t="s">
        <v>21</v>
      </c>
    </row>
    <row r="5" spans="1:10" ht="12.75">
      <c r="A5" s="15" t="s">
        <v>52</v>
      </c>
      <c r="B5" s="15" t="s">
        <v>53</v>
      </c>
      <c r="C5" s="15">
        <v>6</v>
      </c>
      <c r="D5" s="15" t="s">
        <v>4</v>
      </c>
      <c r="E5" s="15">
        <v>45</v>
      </c>
      <c r="F5" s="15">
        <v>45</v>
      </c>
      <c r="G5" s="71">
        <f t="shared" si="0"/>
        <v>90</v>
      </c>
      <c r="H5" s="15">
        <v>1</v>
      </c>
      <c r="I5" s="149" t="s">
        <v>21</v>
      </c>
      <c r="J5" s="38"/>
    </row>
    <row r="6" spans="1:10" ht="12.75">
      <c r="A6" s="39" t="s">
        <v>52</v>
      </c>
      <c r="B6" s="39" t="s">
        <v>54</v>
      </c>
      <c r="C6" s="39">
        <v>6</v>
      </c>
      <c r="D6" s="39" t="s">
        <v>4</v>
      </c>
      <c r="E6" s="39">
        <v>45</v>
      </c>
      <c r="F6" s="39">
        <v>45</v>
      </c>
      <c r="G6" s="37">
        <f t="shared" si="0"/>
        <v>90</v>
      </c>
      <c r="H6" s="39">
        <v>1</v>
      </c>
      <c r="I6" s="152" t="s">
        <v>23</v>
      </c>
      <c r="J6" s="42"/>
    </row>
    <row r="7" spans="1:9" ht="12.75">
      <c r="A7" s="39" t="s">
        <v>52</v>
      </c>
      <c r="B7" s="39" t="s">
        <v>54</v>
      </c>
      <c r="C7" s="39">
        <v>6</v>
      </c>
      <c r="D7" s="39" t="s">
        <v>3</v>
      </c>
      <c r="E7" s="39">
        <v>45</v>
      </c>
      <c r="F7" s="39">
        <v>45</v>
      </c>
      <c r="G7" s="37">
        <f t="shared" si="0"/>
        <v>90</v>
      </c>
      <c r="H7" s="39">
        <v>1</v>
      </c>
      <c r="I7" s="153" t="s">
        <v>24</v>
      </c>
    </row>
    <row r="8" spans="1:9" ht="12.75">
      <c r="A8" s="15" t="s">
        <v>2</v>
      </c>
      <c r="B8" s="15" t="s">
        <v>55</v>
      </c>
      <c r="C8" s="15">
        <v>6</v>
      </c>
      <c r="D8" s="15" t="s">
        <v>3</v>
      </c>
      <c r="E8" s="15">
        <v>45</v>
      </c>
      <c r="F8" s="15">
        <v>45</v>
      </c>
      <c r="G8" s="71">
        <f t="shared" si="0"/>
        <v>90</v>
      </c>
      <c r="H8" s="15">
        <v>1</v>
      </c>
      <c r="I8" s="149" t="s">
        <v>21</v>
      </c>
    </row>
    <row r="9" spans="1:9" ht="12.75">
      <c r="A9" s="15" t="s">
        <v>2</v>
      </c>
      <c r="B9" s="15" t="s">
        <v>55</v>
      </c>
      <c r="C9" s="15">
        <v>6</v>
      </c>
      <c r="D9" s="15" t="s">
        <v>4</v>
      </c>
      <c r="E9" s="15">
        <v>45</v>
      </c>
      <c r="F9" s="15">
        <v>45</v>
      </c>
      <c r="G9" s="71">
        <f t="shared" si="0"/>
        <v>90</v>
      </c>
      <c r="H9" s="15">
        <v>1</v>
      </c>
      <c r="I9" s="152" t="s">
        <v>23</v>
      </c>
    </row>
    <row r="10" spans="1:9" ht="12.75">
      <c r="A10" s="46" t="s">
        <v>109</v>
      </c>
      <c r="B10" s="46" t="s">
        <v>109</v>
      </c>
      <c r="C10" s="46">
        <v>6</v>
      </c>
      <c r="D10" s="46" t="s">
        <v>3</v>
      </c>
      <c r="E10" s="46">
        <v>30</v>
      </c>
      <c r="F10" s="46">
        <v>60</v>
      </c>
      <c r="G10" s="44">
        <f t="shared" si="0"/>
        <v>90</v>
      </c>
      <c r="H10" s="46">
        <v>1</v>
      </c>
      <c r="I10" s="40" t="s">
        <v>110</v>
      </c>
    </row>
    <row r="11" spans="1:10" ht="12.75">
      <c r="A11" s="46" t="s">
        <v>109</v>
      </c>
      <c r="B11" s="46" t="s">
        <v>109</v>
      </c>
      <c r="C11" s="46">
        <v>6</v>
      </c>
      <c r="D11" s="46" t="s">
        <v>4</v>
      </c>
      <c r="E11" s="46">
        <v>30</v>
      </c>
      <c r="F11" s="46">
        <v>90</v>
      </c>
      <c r="G11" s="44">
        <f t="shared" si="0"/>
        <v>120</v>
      </c>
      <c r="H11" s="46">
        <v>1</v>
      </c>
      <c r="I11" s="40" t="s">
        <v>110</v>
      </c>
      <c r="J11" s="120"/>
    </row>
    <row r="12" spans="1:9" ht="12.75">
      <c r="A12" s="46" t="s">
        <v>116</v>
      </c>
      <c r="B12" s="46" t="s">
        <v>116</v>
      </c>
      <c r="C12" s="46">
        <v>6</v>
      </c>
      <c r="D12" s="46" t="s">
        <v>3</v>
      </c>
      <c r="E12" s="46">
        <v>45</v>
      </c>
      <c r="F12" s="46">
        <v>45</v>
      </c>
      <c r="G12" s="44">
        <f t="shared" si="0"/>
        <v>90</v>
      </c>
      <c r="H12" s="46">
        <v>1</v>
      </c>
      <c r="I12" s="40" t="s">
        <v>117</v>
      </c>
    </row>
    <row r="13" spans="1:9" ht="12.75">
      <c r="A13" s="46" t="s">
        <v>116</v>
      </c>
      <c r="B13" s="46" t="s">
        <v>116</v>
      </c>
      <c r="C13" s="46">
        <v>6</v>
      </c>
      <c r="D13" s="46" t="s">
        <v>4</v>
      </c>
      <c r="E13" s="46">
        <v>45</v>
      </c>
      <c r="F13" s="46">
        <v>35</v>
      </c>
      <c r="G13" s="44">
        <f t="shared" si="0"/>
        <v>80</v>
      </c>
      <c r="H13" s="46">
        <v>1</v>
      </c>
      <c r="I13" s="40" t="s">
        <v>117</v>
      </c>
    </row>
    <row r="14" spans="1:9" ht="12.75">
      <c r="A14" s="39" t="s">
        <v>52</v>
      </c>
      <c r="B14" s="39" t="s">
        <v>56</v>
      </c>
      <c r="C14" s="39">
        <v>6</v>
      </c>
      <c r="D14" s="39" t="s">
        <v>3</v>
      </c>
      <c r="E14" s="39">
        <v>45</v>
      </c>
      <c r="F14" s="39">
        <v>45</v>
      </c>
      <c r="G14" s="37">
        <f t="shared" si="0"/>
        <v>90</v>
      </c>
      <c r="H14" s="39">
        <v>2</v>
      </c>
      <c r="I14" s="150" t="s">
        <v>21</v>
      </c>
    </row>
    <row r="15" spans="1:10" ht="12.75">
      <c r="A15" s="39" t="s">
        <v>52</v>
      </c>
      <c r="B15" s="39" t="s">
        <v>56</v>
      </c>
      <c r="C15" s="39">
        <v>6</v>
      </c>
      <c r="D15" s="39" t="s">
        <v>4</v>
      </c>
      <c r="E15" s="39">
        <v>45</v>
      </c>
      <c r="F15" s="39">
        <v>45</v>
      </c>
      <c r="G15" s="37">
        <f t="shared" si="0"/>
        <v>90</v>
      </c>
      <c r="H15" s="39">
        <v>2</v>
      </c>
      <c r="I15" s="150" t="s">
        <v>21</v>
      </c>
      <c r="J15" s="38"/>
    </row>
    <row r="16" spans="1:9" ht="12.75">
      <c r="A16" s="39" t="s">
        <v>52</v>
      </c>
      <c r="B16" s="39" t="s">
        <v>57</v>
      </c>
      <c r="C16" s="39">
        <v>6</v>
      </c>
      <c r="D16" s="39" t="s">
        <v>4</v>
      </c>
      <c r="E16" s="39">
        <v>45</v>
      </c>
      <c r="F16" s="39">
        <v>45</v>
      </c>
      <c r="G16" s="37">
        <f t="shared" si="0"/>
        <v>90</v>
      </c>
      <c r="H16" s="39">
        <v>2</v>
      </c>
      <c r="I16" s="152" t="s">
        <v>23</v>
      </c>
    </row>
    <row r="17" spans="1:9" ht="12.75">
      <c r="A17" s="39" t="s">
        <v>52</v>
      </c>
      <c r="B17" s="39" t="s">
        <v>57</v>
      </c>
      <c r="C17" s="39">
        <v>6</v>
      </c>
      <c r="D17" s="39" t="s">
        <v>3</v>
      </c>
      <c r="E17" s="39">
        <v>45</v>
      </c>
      <c r="F17" s="39">
        <v>45</v>
      </c>
      <c r="G17" s="37">
        <f t="shared" si="0"/>
        <v>90</v>
      </c>
      <c r="H17" s="39">
        <v>2</v>
      </c>
      <c r="I17" s="153" t="s">
        <v>24</v>
      </c>
    </row>
    <row r="18" spans="1:9" ht="12.75">
      <c r="A18" s="43" t="s">
        <v>2</v>
      </c>
      <c r="B18" s="43" t="s">
        <v>67</v>
      </c>
      <c r="C18" s="43">
        <v>6</v>
      </c>
      <c r="D18" s="43" t="s">
        <v>4</v>
      </c>
      <c r="E18" s="43">
        <v>45</v>
      </c>
      <c r="F18" s="43">
        <v>45</v>
      </c>
      <c r="G18" s="41">
        <f t="shared" si="0"/>
        <v>90</v>
      </c>
      <c r="H18" s="43">
        <v>2</v>
      </c>
      <c r="I18" s="151" t="s">
        <v>22</v>
      </c>
    </row>
    <row r="19" spans="1:9" ht="12.75">
      <c r="A19" s="39" t="s">
        <v>2</v>
      </c>
      <c r="B19" s="39" t="s">
        <v>67</v>
      </c>
      <c r="C19" s="39">
        <v>6</v>
      </c>
      <c r="D19" s="39" t="s">
        <v>3</v>
      </c>
      <c r="E19" s="39">
        <v>45</v>
      </c>
      <c r="F19" s="39">
        <v>45</v>
      </c>
      <c r="G19" s="37">
        <f t="shared" si="0"/>
        <v>90</v>
      </c>
      <c r="H19" s="39">
        <v>2</v>
      </c>
      <c r="I19" s="154" t="s">
        <v>25</v>
      </c>
    </row>
    <row r="20" spans="1:10" ht="12.75">
      <c r="A20" s="39" t="s">
        <v>2</v>
      </c>
      <c r="B20" s="39" t="s">
        <v>77</v>
      </c>
      <c r="C20" s="39">
        <v>6</v>
      </c>
      <c r="D20" s="39" t="s">
        <v>4</v>
      </c>
      <c r="E20" s="39">
        <v>45</v>
      </c>
      <c r="F20" s="39">
        <v>45</v>
      </c>
      <c r="G20" s="37">
        <f t="shared" si="0"/>
        <v>90</v>
      </c>
      <c r="H20" s="39">
        <v>2</v>
      </c>
      <c r="I20" s="150" t="s">
        <v>21</v>
      </c>
      <c r="J20" s="38"/>
    </row>
    <row r="21" spans="1:9" ht="12.75">
      <c r="A21" s="46" t="s">
        <v>2</v>
      </c>
      <c r="B21" s="46" t="s">
        <v>77</v>
      </c>
      <c r="C21" s="46">
        <v>6</v>
      </c>
      <c r="D21" s="46" t="s">
        <v>3</v>
      </c>
      <c r="E21" s="46">
        <v>45</v>
      </c>
      <c r="F21" s="46">
        <v>45</v>
      </c>
      <c r="G21" s="44">
        <f t="shared" si="0"/>
        <v>90</v>
      </c>
      <c r="H21" s="46">
        <v>2</v>
      </c>
      <c r="I21" s="155" t="s">
        <v>26</v>
      </c>
    </row>
    <row r="22" spans="1:9" ht="12.75">
      <c r="A22" s="39" t="s">
        <v>2</v>
      </c>
      <c r="B22" s="39" t="s">
        <v>135</v>
      </c>
      <c r="C22" s="39">
        <v>6</v>
      </c>
      <c r="D22" s="39" t="s">
        <v>58</v>
      </c>
      <c r="E22" s="39">
        <v>15</v>
      </c>
      <c r="F22" s="39">
        <v>45</v>
      </c>
      <c r="G22" s="37">
        <f t="shared" si="0"/>
        <v>60</v>
      </c>
      <c r="H22" s="39">
        <v>2</v>
      </c>
      <c r="I22" s="151" t="s">
        <v>22</v>
      </c>
    </row>
    <row r="23" spans="1:9" ht="12.75">
      <c r="A23" s="39" t="s">
        <v>2</v>
      </c>
      <c r="B23" s="39" t="s">
        <v>135</v>
      </c>
      <c r="C23" s="39">
        <v>6</v>
      </c>
      <c r="D23" s="39" t="s">
        <v>68</v>
      </c>
      <c r="E23" s="39">
        <v>15</v>
      </c>
      <c r="F23" s="39">
        <v>45</v>
      </c>
      <c r="G23" s="37">
        <f t="shared" si="0"/>
        <v>60</v>
      </c>
      <c r="H23" s="39">
        <v>2</v>
      </c>
      <c r="I23" s="151" t="s">
        <v>22</v>
      </c>
    </row>
    <row r="24" spans="1:9" ht="12.75">
      <c r="A24" s="39" t="s">
        <v>2</v>
      </c>
      <c r="B24" s="39" t="s">
        <v>135</v>
      </c>
      <c r="C24" s="39">
        <v>6</v>
      </c>
      <c r="D24" s="39" t="s">
        <v>70</v>
      </c>
      <c r="E24" s="39"/>
      <c r="F24" s="39">
        <v>45</v>
      </c>
      <c r="G24" s="37">
        <f t="shared" si="0"/>
        <v>45</v>
      </c>
      <c r="H24" s="39">
        <v>2</v>
      </c>
      <c r="I24" s="151" t="s">
        <v>22</v>
      </c>
    </row>
    <row r="25" spans="1:9" ht="12.75">
      <c r="A25" s="39" t="s">
        <v>2</v>
      </c>
      <c r="B25" s="39" t="s">
        <v>135</v>
      </c>
      <c r="C25" s="40">
        <v>6</v>
      </c>
      <c r="D25" s="39" t="s">
        <v>59</v>
      </c>
      <c r="E25" s="40"/>
      <c r="F25" s="39">
        <v>45</v>
      </c>
      <c r="G25" s="37">
        <f t="shared" si="0"/>
        <v>45</v>
      </c>
      <c r="H25" s="40">
        <v>2</v>
      </c>
      <c r="I25" s="154" t="s">
        <v>25</v>
      </c>
    </row>
    <row r="26" spans="1:9" ht="12.75">
      <c r="A26" s="39" t="s">
        <v>2</v>
      </c>
      <c r="B26" s="39" t="s">
        <v>135</v>
      </c>
      <c r="C26" s="39">
        <v>6</v>
      </c>
      <c r="D26" s="39" t="s">
        <v>69</v>
      </c>
      <c r="E26" s="39"/>
      <c r="F26" s="39">
        <v>45</v>
      </c>
      <c r="G26" s="37">
        <f t="shared" si="0"/>
        <v>45</v>
      </c>
      <c r="H26" s="39">
        <v>2</v>
      </c>
      <c r="I26" s="154" t="s">
        <v>25</v>
      </c>
    </row>
    <row r="27" spans="1:9" ht="12.75">
      <c r="A27" s="40" t="s">
        <v>2</v>
      </c>
      <c r="B27" s="40" t="s">
        <v>135</v>
      </c>
      <c r="C27" s="40">
        <v>6</v>
      </c>
      <c r="D27" s="40" t="s">
        <v>71</v>
      </c>
      <c r="E27" s="40"/>
      <c r="F27" s="40">
        <v>45</v>
      </c>
      <c r="G27" s="70">
        <f t="shared" si="0"/>
        <v>45</v>
      </c>
      <c r="H27" s="40">
        <v>2</v>
      </c>
      <c r="I27" s="154" t="s">
        <v>25</v>
      </c>
    </row>
    <row r="28" spans="1:9" ht="12.75">
      <c r="A28" s="43" t="s">
        <v>80</v>
      </c>
      <c r="B28" s="43" t="s">
        <v>104</v>
      </c>
      <c r="C28" s="43">
        <v>5</v>
      </c>
      <c r="D28" s="43" t="s">
        <v>3</v>
      </c>
      <c r="E28" s="43"/>
      <c r="F28" s="43">
        <f>2*50</f>
        <v>100</v>
      </c>
      <c r="G28" s="41">
        <f t="shared" si="0"/>
        <v>100</v>
      </c>
      <c r="H28" s="43">
        <v>3</v>
      </c>
      <c r="I28" s="154" t="s">
        <v>25</v>
      </c>
    </row>
    <row r="29" spans="1:9" ht="12.75">
      <c r="A29" s="43" t="s">
        <v>80</v>
      </c>
      <c r="B29" s="43" t="s">
        <v>104</v>
      </c>
      <c r="C29" s="43">
        <v>5</v>
      </c>
      <c r="D29" s="43" t="s">
        <v>4</v>
      </c>
      <c r="E29" s="43"/>
      <c r="F29" s="43">
        <f>50*3</f>
        <v>150</v>
      </c>
      <c r="G29" s="41">
        <f t="shared" si="0"/>
        <v>150</v>
      </c>
      <c r="H29" s="43">
        <v>3</v>
      </c>
      <c r="I29" s="154" t="s">
        <v>25</v>
      </c>
    </row>
    <row r="30" spans="1:9" ht="12.75">
      <c r="A30" s="39" t="s">
        <v>78</v>
      </c>
      <c r="B30" s="39" t="s">
        <v>79</v>
      </c>
      <c r="C30" s="39">
        <v>6</v>
      </c>
      <c r="D30" s="39" t="s">
        <v>4</v>
      </c>
      <c r="E30" s="39">
        <v>45</v>
      </c>
      <c r="F30" s="39">
        <f>3*15</f>
        <v>45</v>
      </c>
      <c r="G30" s="37">
        <f t="shared" si="0"/>
        <v>90</v>
      </c>
      <c r="H30" s="39">
        <v>3</v>
      </c>
      <c r="I30" s="149" t="s">
        <v>21</v>
      </c>
    </row>
    <row r="31" spans="1:9" ht="12.75">
      <c r="A31" s="39" t="s">
        <v>78</v>
      </c>
      <c r="B31" s="39" t="s">
        <v>79</v>
      </c>
      <c r="C31" s="39">
        <v>6</v>
      </c>
      <c r="D31" s="39" t="s">
        <v>3</v>
      </c>
      <c r="E31" s="39">
        <v>45</v>
      </c>
      <c r="F31" s="39">
        <f>3*15</f>
        <v>45</v>
      </c>
      <c r="G31" s="37">
        <f t="shared" si="0"/>
        <v>90</v>
      </c>
      <c r="H31" s="39">
        <v>3</v>
      </c>
      <c r="I31" s="153" t="s">
        <v>24</v>
      </c>
    </row>
    <row r="32" spans="1:9" ht="12.75">
      <c r="A32" s="43" t="s">
        <v>72</v>
      </c>
      <c r="B32" s="43" t="s">
        <v>72</v>
      </c>
      <c r="C32" s="43">
        <v>8</v>
      </c>
      <c r="D32" s="43" t="s">
        <v>3</v>
      </c>
      <c r="E32" s="43">
        <v>45</v>
      </c>
      <c r="F32" s="43">
        <f>2*35</f>
        <v>70</v>
      </c>
      <c r="G32" s="41">
        <f t="shared" si="0"/>
        <v>115</v>
      </c>
      <c r="H32" s="43">
        <v>3</v>
      </c>
      <c r="I32" s="151" t="s">
        <v>22</v>
      </c>
    </row>
    <row r="33" spans="1:9" ht="12.75">
      <c r="A33" s="43" t="s">
        <v>72</v>
      </c>
      <c r="B33" s="43" t="s">
        <v>72</v>
      </c>
      <c r="C33" s="43">
        <v>8</v>
      </c>
      <c r="D33" s="43" t="s">
        <v>4</v>
      </c>
      <c r="E33" s="43">
        <v>45</v>
      </c>
      <c r="F33" s="43">
        <f>2*35</f>
        <v>70</v>
      </c>
      <c r="G33" s="41">
        <f t="shared" si="0"/>
        <v>115</v>
      </c>
      <c r="H33" s="43">
        <v>3</v>
      </c>
      <c r="I33" s="154" t="s">
        <v>25</v>
      </c>
    </row>
    <row r="34" spans="1:9" ht="12.75">
      <c r="A34" s="39" t="s">
        <v>90</v>
      </c>
      <c r="B34" s="39" t="s">
        <v>91</v>
      </c>
      <c r="C34" s="39">
        <v>6</v>
      </c>
      <c r="D34" s="39" t="s">
        <v>3</v>
      </c>
      <c r="E34" s="39">
        <v>45</v>
      </c>
      <c r="F34" s="39">
        <f>3*15</f>
        <v>45</v>
      </c>
      <c r="G34" s="37">
        <f t="shared" si="0"/>
        <v>90</v>
      </c>
      <c r="H34" s="39">
        <v>3</v>
      </c>
      <c r="I34" s="153" t="s">
        <v>24</v>
      </c>
    </row>
    <row r="35" spans="1:9" ht="12.75">
      <c r="A35" s="39" t="s">
        <v>90</v>
      </c>
      <c r="B35" s="39" t="s">
        <v>92</v>
      </c>
      <c r="C35" s="39">
        <v>6</v>
      </c>
      <c r="D35" s="39" t="s">
        <v>4</v>
      </c>
      <c r="E35" s="39">
        <v>45</v>
      </c>
      <c r="F35" s="39">
        <f>3*15</f>
        <v>45</v>
      </c>
      <c r="G35" s="37">
        <f t="shared" si="0"/>
        <v>90</v>
      </c>
      <c r="H35" s="39">
        <v>3</v>
      </c>
      <c r="I35" s="153" t="s">
        <v>24</v>
      </c>
    </row>
    <row r="36" spans="1:9" ht="12.75">
      <c r="A36" s="43" t="s">
        <v>105</v>
      </c>
      <c r="B36" s="43" t="s">
        <v>6</v>
      </c>
      <c r="C36" s="43">
        <v>7.5</v>
      </c>
      <c r="D36" s="43" t="s">
        <v>3</v>
      </c>
      <c r="E36" s="43">
        <v>60</v>
      </c>
      <c r="F36" s="43">
        <v>45</v>
      </c>
      <c r="G36" s="41">
        <f aca="true" t="shared" si="1" ref="G36:G67">E36+F36</f>
        <v>105</v>
      </c>
      <c r="H36" s="43">
        <v>3</v>
      </c>
      <c r="I36" s="154" t="s">
        <v>25</v>
      </c>
    </row>
    <row r="37" spans="1:10" ht="12.75">
      <c r="A37" s="43" t="s">
        <v>105</v>
      </c>
      <c r="B37" s="43" t="s">
        <v>6</v>
      </c>
      <c r="C37" s="43">
        <v>7.5</v>
      </c>
      <c r="D37" s="43" t="s">
        <v>4</v>
      </c>
      <c r="E37" s="43">
        <v>60</v>
      </c>
      <c r="F37" s="43">
        <v>45</v>
      </c>
      <c r="G37" s="41">
        <f t="shared" si="1"/>
        <v>105</v>
      </c>
      <c r="H37" s="43">
        <v>3</v>
      </c>
      <c r="I37" s="154" t="s">
        <v>25</v>
      </c>
      <c r="J37" s="106"/>
    </row>
    <row r="38" spans="1:10" ht="12.75">
      <c r="A38" s="43" t="s">
        <v>60</v>
      </c>
      <c r="B38" s="43" t="s">
        <v>106</v>
      </c>
      <c r="C38" s="43">
        <v>4.5</v>
      </c>
      <c r="D38" s="43" t="s">
        <v>3</v>
      </c>
      <c r="E38" s="43">
        <v>38</v>
      </c>
      <c r="F38" s="43">
        <v>21</v>
      </c>
      <c r="G38" s="41">
        <f t="shared" si="1"/>
        <v>59</v>
      </c>
      <c r="H38" s="43">
        <v>4</v>
      </c>
      <c r="I38" s="154" t="s">
        <v>25</v>
      </c>
      <c r="J38" s="106"/>
    </row>
    <row r="39" spans="1:9" ht="12.75">
      <c r="A39" s="43" t="s">
        <v>60</v>
      </c>
      <c r="B39" s="43" t="s">
        <v>106</v>
      </c>
      <c r="C39" s="43">
        <v>4.5</v>
      </c>
      <c r="D39" s="43" t="s">
        <v>4</v>
      </c>
      <c r="E39" s="43">
        <v>38</v>
      </c>
      <c r="F39" s="43">
        <v>21</v>
      </c>
      <c r="G39" s="41">
        <f t="shared" si="1"/>
        <v>59</v>
      </c>
      <c r="H39" s="43">
        <v>4</v>
      </c>
      <c r="I39" s="154" t="s">
        <v>25</v>
      </c>
    </row>
    <row r="40" spans="1:10" ht="12.75">
      <c r="A40" s="39" t="s">
        <v>80</v>
      </c>
      <c r="B40" s="39" t="s">
        <v>81</v>
      </c>
      <c r="C40" s="39">
        <v>5</v>
      </c>
      <c r="D40" s="39" t="s">
        <v>3</v>
      </c>
      <c r="E40" s="39"/>
      <c r="F40" s="39">
        <f>2*50</f>
        <v>100</v>
      </c>
      <c r="G40" s="37">
        <f t="shared" si="1"/>
        <v>100</v>
      </c>
      <c r="H40" s="39">
        <v>4</v>
      </c>
      <c r="I40" s="149" t="s">
        <v>21</v>
      </c>
      <c r="J40" s="120"/>
    </row>
    <row r="41" spans="1:9" ht="12.75">
      <c r="A41" s="39" t="s">
        <v>80</v>
      </c>
      <c r="B41" s="39" t="s">
        <v>81</v>
      </c>
      <c r="C41" s="39">
        <v>5</v>
      </c>
      <c r="D41" s="39" t="s">
        <v>4</v>
      </c>
      <c r="E41" s="39"/>
      <c r="F41" s="39">
        <f>3*50</f>
        <v>150</v>
      </c>
      <c r="G41" s="37">
        <f t="shared" si="1"/>
        <v>150</v>
      </c>
      <c r="H41" s="39">
        <v>4</v>
      </c>
      <c r="I41" s="149" t="s">
        <v>21</v>
      </c>
    </row>
    <row r="42" spans="1:9" ht="12.75">
      <c r="A42" s="39" t="s">
        <v>78</v>
      </c>
      <c r="B42" s="39" t="s">
        <v>93</v>
      </c>
      <c r="C42" s="39">
        <v>7.5</v>
      </c>
      <c r="D42" s="39" t="s">
        <v>3</v>
      </c>
      <c r="E42" s="39">
        <v>60</v>
      </c>
      <c r="F42" s="39">
        <v>45</v>
      </c>
      <c r="G42" s="37">
        <f t="shared" si="1"/>
        <v>105</v>
      </c>
      <c r="H42" s="39">
        <v>4</v>
      </c>
      <c r="I42" s="153" t="s">
        <v>24</v>
      </c>
    </row>
    <row r="43" spans="1:9" ht="12.75">
      <c r="A43" s="39" t="s">
        <v>78</v>
      </c>
      <c r="B43" s="39" t="s">
        <v>93</v>
      </c>
      <c r="C43" s="39">
        <v>7.5</v>
      </c>
      <c r="D43" s="39" t="s">
        <v>4</v>
      </c>
      <c r="E43" s="39">
        <v>60</v>
      </c>
      <c r="F43" s="39">
        <v>45</v>
      </c>
      <c r="G43" s="37">
        <f t="shared" si="1"/>
        <v>105</v>
      </c>
      <c r="H43" s="39">
        <v>4</v>
      </c>
      <c r="I43" s="153" t="s">
        <v>24</v>
      </c>
    </row>
    <row r="44" spans="1:9" ht="12.75">
      <c r="A44" s="39" t="s">
        <v>90</v>
      </c>
      <c r="B44" s="39" t="s">
        <v>94</v>
      </c>
      <c r="C44" s="39">
        <v>6</v>
      </c>
      <c r="D44" s="39" t="s">
        <v>3</v>
      </c>
      <c r="E44" s="39">
        <v>45</v>
      </c>
      <c r="F44" s="39">
        <v>45</v>
      </c>
      <c r="G44" s="37">
        <f t="shared" si="1"/>
        <v>90</v>
      </c>
      <c r="H44" s="39">
        <v>4</v>
      </c>
      <c r="I44" s="153" t="s">
        <v>24</v>
      </c>
    </row>
    <row r="45" spans="1:9" ht="12.75">
      <c r="A45" s="39" t="s">
        <v>90</v>
      </c>
      <c r="B45" s="39" t="s">
        <v>95</v>
      </c>
      <c r="C45" s="39">
        <v>6</v>
      </c>
      <c r="D45" s="39" t="s">
        <v>4</v>
      </c>
      <c r="E45" s="39">
        <v>45</v>
      </c>
      <c r="F45" s="39">
        <v>45</v>
      </c>
      <c r="G45" s="37">
        <f t="shared" si="1"/>
        <v>90</v>
      </c>
      <c r="H45" s="39">
        <v>4</v>
      </c>
      <c r="I45" s="153" t="s">
        <v>24</v>
      </c>
    </row>
    <row r="46" spans="1:9" ht="12.75">
      <c r="A46" s="39" t="s">
        <v>78</v>
      </c>
      <c r="B46" s="39" t="s">
        <v>96</v>
      </c>
      <c r="C46" s="39">
        <v>4.5</v>
      </c>
      <c r="D46" s="39" t="s">
        <v>4</v>
      </c>
      <c r="E46" s="39">
        <v>38</v>
      </c>
      <c r="F46" s="39">
        <v>21</v>
      </c>
      <c r="G46" s="37">
        <f t="shared" si="1"/>
        <v>59</v>
      </c>
      <c r="H46" s="39">
        <v>4</v>
      </c>
      <c r="I46" s="149" t="s">
        <v>21</v>
      </c>
    </row>
    <row r="47" spans="1:9" ht="12.75">
      <c r="A47" s="39" t="s">
        <v>78</v>
      </c>
      <c r="B47" s="39" t="s">
        <v>96</v>
      </c>
      <c r="C47" s="39">
        <v>4.5</v>
      </c>
      <c r="D47" s="39" t="s">
        <v>3</v>
      </c>
      <c r="E47" s="39">
        <v>38</v>
      </c>
      <c r="F47" s="39">
        <v>21</v>
      </c>
      <c r="G47" s="37">
        <f t="shared" si="1"/>
        <v>59</v>
      </c>
      <c r="H47" s="39">
        <v>4</v>
      </c>
      <c r="I47" s="153" t="s">
        <v>24</v>
      </c>
    </row>
    <row r="48" spans="1:9" ht="12.75">
      <c r="A48" s="39" t="s">
        <v>82</v>
      </c>
      <c r="B48" s="39" t="s">
        <v>83</v>
      </c>
      <c r="C48" s="39">
        <v>6</v>
      </c>
      <c r="D48" s="39" t="s">
        <v>3</v>
      </c>
      <c r="E48" s="39">
        <v>45</v>
      </c>
      <c r="F48" s="39">
        <v>45</v>
      </c>
      <c r="G48" s="37">
        <f t="shared" si="1"/>
        <v>90</v>
      </c>
      <c r="H48" s="39">
        <v>5</v>
      </c>
      <c r="I48" s="152" t="s">
        <v>23</v>
      </c>
    </row>
    <row r="49" spans="1:9" ht="12.75">
      <c r="A49" s="39" t="s">
        <v>82</v>
      </c>
      <c r="B49" s="39" t="s">
        <v>83</v>
      </c>
      <c r="C49" s="39">
        <v>6</v>
      </c>
      <c r="D49" s="39" t="s">
        <v>4</v>
      </c>
      <c r="E49" s="39">
        <v>45</v>
      </c>
      <c r="F49" s="39">
        <v>45</v>
      </c>
      <c r="G49" s="37">
        <f t="shared" si="1"/>
        <v>90</v>
      </c>
      <c r="H49" s="39">
        <v>5</v>
      </c>
      <c r="I49" s="152" t="s">
        <v>23</v>
      </c>
    </row>
    <row r="50" spans="1:9" ht="12.75">
      <c r="A50" s="39" t="s">
        <v>19</v>
      </c>
      <c r="B50" s="39" t="s">
        <v>97</v>
      </c>
      <c r="C50" s="39">
        <v>6</v>
      </c>
      <c r="D50" s="39" t="s">
        <v>3</v>
      </c>
      <c r="E50" s="39">
        <v>45</v>
      </c>
      <c r="F50" s="39">
        <v>45</v>
      </c>
      <c r="G50" s="37">
        <f t="shared" si="1"/>
        <v>90</v>
      </c>
      <c r="H50" s="39">
        <v>5</v>
      </c>
      <c r="I50" s="153" t="s">
        <v>24</v>
      </c>
    </row>
    <row r="51" spans="1:9" ht="12.75">
      <c r="A51" s="39" t="s">
        <v>19</v>
      </c>
      <c r="B51" s="39" t="s">
        <v>97</v>
      </c>
      <c r="C51" s="39">
        <v>6</v>
      </c>
      <c r="D51" s="39" t="s">
        <v>4</v>
      </c>
      <c r="E51" s="39">
        <v>45</v>
      </c>
      <c r="F51" s="39">
        <v>45</v>
      </c>
      <c r="G51" s="37">
        <f t="shared" si="1"/>
        <v>90</v>
      </c>
      <c r="H51" s="39">
        <v>5</v>
      </c>
      <c r="I51" s="153" t="s">
        <v>24</v>
      </c>
    </row>
    <row r="52" spans="1:9" ht="12.75">
      <c r="A52" s="39" t="s">
        <v>80</v>
      </c>
      <c r="B52" s="39" t="s">
        <v>98</v>
      </c>
      <c r="C52" s="39">
        <v>5</v>
      </c>
      <c r="D52" s="39" t="s">
        <v>3</v>
      </c>
      <c r="E52" s="39"/>
      <c r="F52" s="39">
        <v>100</v>
      </c>
      <c r="G52" s="37">
        <f t="shared" si="1"/>
        <v>100</v>
      </c>
      <c r="H52" s="39">
        <v>5</v>
      </c>
      <c r="I52" s="153" t="s">
        <v>24</v>
      </c>
    </row>
    <row r="53" spans="1:9" ht="12.75">
      <c r="A53" s="39" t="s">
        <v>80</v>
      </c>
      <c r="B53" s="39" t="s">
        <v>98</v>
      </c>
      <c r="C53" s="39">
        <v>5</v>
      </c>
      <c r="D53" s="39" t="s">
        <v>4</v>
      </c>
      <c r="E53" s="39"/>
      <c r="F53" s="39">
        <v>100</v>
      </c>
      <c r="G53" s="37">
        <v>100</v>
      </c>
      <c r="H53" s="39">
        <v>5</v>
      </c>
      <c r="I53" s="153" t="s">
        <v>24</v>
      </c>
    </row>
    <row r="54" spans="1:9" ht="12.75">
      <c r="A54" s="39" t="s">
        <v>80</v>
      </c>
      <c r="B54" s="39" t="s">
        <v>84</v>
      </c>
      <c r="C54" s="39">
        <v>5</v>
      </c>
      <c r="D54" s="39" t="s">
        <v>3</v>
      </c>
      <c r="E54" s="39">
        <v>10</v>
      </c>
      <c r="F54" s="39">
        <v>80</v>
      </c>
      <c r="G54" s="37">
        <f aca="true" t="shared" si="2" ref="G54:G92">E54+F54</f>
        <v>90</v>
      </c>
      <c r="H54" s="39">
        <v>5</v>
      </c>
      <c r="I54" s="152" t="s">
        <v>23</v>
      </c>
    </row>
    <row r="55" spans="1:9" ht="12.75">
      <c r="A55" s="39" t="s">
        <v>80</v>
      </c>
      <c r="B55" s="39" t="s">
        <v>84</v>
      </c>
      <c r="C55" s="39">
        <v>5</v>
      </c>
      <c r="D55" s="39" t="s">
        <v>4</v>
      </c>
      <c r="E55" s="39">
        <v>10</v>
      </c>
      <c r="F55" s="39">
        <v>120</v>
      </c>
      <c r="G55" s="37">
        <f t="shared" si="2"/>
        <v>130</v>
      </c>
      <c r="H55" s="39">
        <v>5</v>
      </c>
      <c r="I55" s="152" t="s">
        <v>23</v>
      </c>
    </row>
    <row r="56" spans="1:9" ht="12.75">
      <c r="A56" s="46" t="s">
        <v>1</v>
      </c>
      <c r="B56" s="46" t="s">
        <v>111</v>
      </c>
      <c r="C56" s="46">
        <v>6</v>
      </c>
      <c r="D56" s="46" t="s">
        <v>3</v>
      </c>
      <c r="E56" s="46">
        <v>45</v>
      </c>
      <c r="F56" s="46">
        <v>45</v>
      </c>
      <c r="G56" s="44">
        <f t="shared" si="2"/>
        <v>90</v>
      </c>
      <c r="H56" s="46">
        <v>5</v>
      </c>
      <c r="I56" s="155" t="s">
        <v>26</v>
      </c>
    </row>
    <row r="57" spans="1:9" ht="12.75">
      <c r="A57" s="46" t="s">
        <v>1</v>
      </c>
      <c r="B57" s="46" t="s">
        <v>111</v>
      </c>
      <c r="C57" s="46">
        <v>6</v>
      </c>
      <c r="D57" s="46" t="s">
        <v>4</v>
      </c>
      <c r="E57" s="46">
        <v>45</v>
      </c>
      <c r="F57" s="46">
        <v>45</v>
      </c>
      <c r="G57" s="44">
        <f t="shared" si="2"/>
        <v>90</v>
      </c>
      <c r="H57" s="46">
        <v>5</v>
      </c>
      <c r="I57" s="155" t="s">
        <v>26</v>
      </c>
    </row>
    <row r="58" spans="1:10" ht="12.75">
      <c r="A58" s="40" t="s">
        <v>60</v>
      </c>
      <c r="B58" s="40" t="s">
        <v>61</v>
      </c>
      <c r="C58" s="40">
        <v>4.5</v>
      </c>
      <c r="D58" s="40" t="s">
        <v>3</v>
      </c>
      <c r="E58" s="39">
        <v>38</v>
      </c>
      <c r="F58" s="39">
        <v>7</v>
      </c>
      <c r="G58" s="37">
        <f t="shared" si="2"/>
        <v>45</v>
      </c>
      <c r="H58" s="40">
        <v>6</v>
      </c>
      <c r="I58" s="149" t="s">
        <v>21</v>
      </c>
      <c r="J58" s="45"/>
    </row>
    <row r="59" spans="1:9" ht="12.75">
      <c r="A59" s="40" t="s">
        <v>60</v>
      </c>
      <c r="B59" s="40" t="s">
        <v>61</v>
      </c>
      <c r="C59" s="40">
        <v>4.5</v>
      </c>
      <c r="D59" s="40" t="s">
        <v>4</v>
      </c>
      <c r="E59" s="39">
        <v>38</v>
      </c>
      <c r="F59" s="39">
        <v>7</v>
      </c>
      <c r="G59" s="37">
        <f t="shared" si="2"/>
        <v>45</v>
      </c>
      <c r="H59" s="40">
        <v>6</v>
      </c>
      <c r="I59" s="149" t="s">
        <v>21</v>
      </c>
    </row>
    <row r="60" spans="1:9" ht="12.75">
      <c r="A60" s="39" t="s">
        <v>82</v>
      </c>
      <c r="B60" s="39" t="s">
        <v>85</v>
      </c>
      <c r="C60" s="39">
        <v>6</v>
      </c>
      <c r="D60" s="39" t="s">
        <v>3</v>
      </c>
      <c r="E60" s="39">
        <v>45</v>
      </c>
      <c r="F60" s="39">
        <f>3*15</f>
        <v>45</v>
      </c>
      <c r="G60" s="37">
        <f t="shared" si="2"/>
        <v>90</v>
      </c>
      <c r="H60" s="39">
        <v>6</v>
      </c>
      <c r="I60" s="152" t="s">
        <v>23</v>
      </c>
    </row>
    <row r="61" spans="1:9" ht="12.75">
      <c r="A61" s="39" t="s">
        <v>82</v>
      </c>
      <c r="B61" s="39" t="s">
        <v>85</v>
      </c>
      <c r="C61" s="39">
        <v>6</v>
      </c>
      <c r="D61" s="39" t="s">
        <v>4</v>
      </c>
      <c r="E61" s="39">
        <v>45</v>
      </c>
      <c r="F61" s="39">
        <f>3*15</f>
        <v>45</v>
      </c>
      <c r="G61" s="37">
        <f t="shared" si="2"/>
        <v>90</v>
      </c>
      <c r="H61" s="39">
        <v>6</v>
      </c>
      <c r="I61" s="152" t="s">
        <v>23</v>
      </c>
    </row>
    <row r="62" spans="1:9" ht="12.75">
      <c r="A62" s="39" t="s">
        <v>19</v>
      </c>
      <c r="B62" s="39" t="s">
        <v>99</v>
      </c>
      <c r="C62" s="39">
        <v>6</v>
      </c>
      <c r="D62" s="39" t="s">
        <v>3</v>
      </c>
      <c r="E62" s="39">
        <v>45</v>
      </c>
      <c r="F62" s="39">
        <f>3*15</f>
        <v>45</v>
      </c>
      <c r="G62" s="37">
        <f t="shared" si="2"/>
        <v>90</v>
      </c>
      <c r="H62" s="39">
        <v>6</v>
      </c>
      <c r="I62" s="153" t="s">
        <v>24</v>
      </c>
    </row>
    <row r="63" spans="1:9" ht="12.75">
      <c r="A63" s="39" t="s">
        <v>19</v>
      </c>
      <c r="B63" s="39" t="s">
        <v>99</v>
      </c>
      <c r="C63" s="39">
        <v>6</v>
      </c>
      <c r="D63" s="39" t="s">
        <v>4</v>
      </c>
      <c r="E63" s="39">
        <v>45</v>
      </c>
      <c r="F63" s="39">
        <f>3*15</f>
        <v>45</v>
      </c>
      <c r="G63" s="37">
        <f t="shared" si="2"/>
        <v>90</v>
      </c>
      <c r="H63" s="39">
        <v>6</v>
      </c>
      <c r="I63" s="153" t="s">
        <v>24</v>
      </c>
    </row>
    <row r="64" spans="1:9" ht="12.75">
      <c r="A64" s="43" t="s">
        <v>105</v>
      </c>
      <c r="B64" s="43" t="s">
        <v>5</v>
      </c>
      <c r="C64" s="43">
        <v>4.5</v>
      </c>
      <c r="D64" s="43" t="s">
        <v>3</v>
      </c>
      <c r="E64" s="43">
        <v>38</v>
      </c>
      <c r="F64" s="43">
        <v>7</v>
      </c>
      <c r="G64" s="41">
        <f t="shared" si="2"/>
        <v>45</v>
      </c>
      <c r="H64" s="43">
        <v>6</v>
      </c>
      <c r="I64" s="154" t="s">
        <v>25</v>
      </c>
    </row>
    <row r="65" spans="1:9" ht="12.75">
      <c r="A65" s="43" t="s">
        <v>105</v>
      </c>
      <c r="B65" s="43" t="s">
        <v>5</v>
      </c>
      <c r="C65" s="43">
        <v>4.5</v>
      </c>
      <c r="D65" s="43" t="s">
        <v>4</v>
      </c>
      <c r="E65" s="43">
        <v>38</v>
      </c>
      <c r="F65" s="43">
        <v>7</v>
      </c>
      <c r="G65" s="41">
        <f t="shared" si="2"/>
        <v>45</v>
      </c>
      <c r="H65" s="43">
        <v>6</v>
      </c>
      <c r="I65" s="154" t="s">
        <v>25</v>
      </c>
    </row>
    <row r="66" spans="1:9" ht="12.75">
      <c r="A66" s="46" t="s">
        <v>80</v>
      </c>
      <c r="B66" s="46" t="s">
        <v>112</v>
      </c>
      <c r="C66" s="46">
        <v>5</v>
      </c>
      <c r="D66" s="46" t="s">
        <v>3</v>
      </c>
      <c r="E66" s="46">
        <v>10</v>
      </c>
      <c r="F66" s="46">
        <f>2*40</f>
        <v>80</v>
      </c>
      <c r="G66" s="44">
        <f t="shared" si="2"/>
        <v>90</v>
      </c>
      <c r="H66" s="46">
        <v>6</v>
      </c>
      <c r="I66" s="155" t="s">
        <v>26</v>
      </c>
    </row>
    <row r="67" spans="1:9" ht="12.75">
      <c r="A67" s="46" t="s">
        <v>80</v>
      </c>
      <c r="B67" s="46" t="s">
        <v>112</v>
      </c>
      <c r="C67" s="46">
        <v>5</v>
      </c>
      <c r="D67" s="46" t="s">
        <v>4</v>
      </c>
      <c r="E67" s="46">
        <v>10</v>
      </c>
      <c r="F67" s="46">
        <f>2*40</f>
        <v>80</v>
      </c>
      <c r="G67" s="44">
        <f t="shared" si="2"/>
        <v>90</v>
      </c>
      <c r="H67" s="46">
        <v>6</v>
      </c>
      <c r="I67" s="155" t="s">
        <v>26</v>
      </c>
    </row>
    <row r="68" spans="1:9" ht="12.75">
      <c r="A68" s="46" t="s">
        <v>1</v>
      </c>
      <c r="B68" s="46" t="s">
        <v>113</v>
      </c>
      <c r="C68" s="46">
        <v>6</v>
      </c>
      <c r="D68" s="46" t="s">
        <v>3</v>
      </c>
      <c r="E68" s="46">
        <v>45</v>
      </c>
      <c r="F68" s="46">
        <f>3*15</f>
        <v>45</v>
      </c>
      <c r="G68" s="44">
        <f t="shared" si="2"/>
        <v>90</v>
      </c>
      <c r="H68" s="46">
        <v>6</v>
      </c>
      <c r="I68" s="155" t="s">
        <v>26</v>
      </c>
    </row>
    <row r="69" spans="1:9" ht="12.75">
      <c r="A69" s="46" t="s">
        <v>1</v>
      </c>
      <c r="B69" s="46" t="s">
        <v>113</v>
      </c>
      <c r="C69" s="46">
        <v>6</v>
      </c>
      <c r="D69" s="46" t="s">
        <v>4</v>
      </c>
      <c r="E69" s="46">
        <v>45</v>
      </c>
      <c r="F69" s="46">
        <f>3*15</f>
        <v>45</v>
      </c>
      <c r="G69" s="44">
        <f t="shared" si="2"/>
        <v>90</v>
      </c>
      <c r="H69" s="46">
        <v>6</v>
      </c>
      <c r="I69" s="155" t="s">
        <v>26</v>
      </c>
    </row>
    <row r="70" spans="1:9" ht="12.75">
      <c r="A70" s="39" t="s">
        <v>73</v>
      </c>
      <c r="B70" s="39" t="s">
        <v>86</v>
      </c>
      <c r="C70" s="39">
        <v>4.5</v>
      </c>
      <c r="D70" s="39" t="s">
        <v>3</v>
      </c>
      <c r="E70" s="39">
        <v>45</v>
      </c>
      <c r="F70" s="39"/>
      <c r="G70" s="37">
        <f t="shared" si="2"/>
        <v>45</v>
      </c>
      <c r="H70" s="39">
        <v>7</v>
      </c>
      <c r="I70" s="152" t="s">
        <v>23</v>
      </c>
    </row>
    <row r="71" spans="1:9" ht="12.75">
      <c r="A71" s="40" t="s">
        <v>73</v>
      </c>
      <c r="B71" s="40" t="s">
        <v>86</v>
      </c>
      <c r="C71" s="40">
        <v>4.5</v>
      </c>
      <c r="D71" s="40" t="s">
        <v>4</v>
      </c>
      <c r="E71" s="40">
        <v>45</v>
      </c>
      <c r="F71" s="40"/>
      <c r="G71" s="70">
        <f t="shared" si="2"/>
        <v>45</v>
      </c>
      <c r="H71" s="40">
        <v>7</v>
      </c>
      <c r="I71" s="152" t="s">
        <v>23</v>
      </c>
    </row>
    <row r="72" spans="1:9" ht="12.75">
      <c r="A72" s="43" t="s">
        <v>73</v>
      </c>
      <c r="B72" s="43" t="s">
        <v>87</v>
      </c>
      <c r="C72" s="43">
        <v>7.5</v>
      </c>
      <c r="D72" s="43" t="s">
        <v>3</v>
      </c>
      <c r="E72" s="40"/>
      <c r="F72" s="40">
        <v>30</v>
      </c>
      <c r="G72" s="37">
        <f t="shared" si="2"/>
        <v>30</v>
      </c>
      <c r="H72" s="39">
        <v>7</v>
      </c>
      <c r="I72" s="152" t="s">
        <v>23</v>
      </c>
    </row>
    <row r="73" spans="1:9" ht="12.75">
      <c r="A73" s="43" t="s">
        <v>73</v>
      </c>
      <c r="B73" s="43" t="s">
        <v>87</v>
      </c>
      <c r="C73" s="43">
        <v>7.5</v>
      </c>
      <c r="D73" s="43" t="s">
        <v>3</v>
      </c>
      <c r="E73" s="40">
        <v>60</v>
      </c>
      <c r="F73" s="40"/>
      <c r="G73" s="37">
        <f t="shared" si="2"/>
        <v>60</v>
      </c>
      <c r="H73" s="39">
        <v>7</v>
      </c>
      <c r="I73" s="152" t="s">
        <v>23</v>
      </c>
    </row>
    <row r="74" spans="1:9" ht="12.75">
      <c r="A74" s="40" t="s">
        <v>73</v>
      </c>
      <c r="B74" s="40" t="s">
        <v>87</v>
      </c>
      <c r="C74" s="40">
        <v>7.5</v>
      </c>
      <c r="D74" s="40" t="s">
        <v>4</v>
      </c>
      <c r="E74" s="40"/>
      <c r="F74" s="40">
        <v>30</v>
      </c>
      <c r="G74" s="70">
        <f t="shared" si="2"/>
        <v>30</v>
      </c>
      <c r="H74" s="40">
        <v>7</v>
      </c>
      <c r="I74" s="152" t="s">
        <v>23</v>
      </c>
    </row>
    <row r="75" spans="1:9" ht="12.75">
      <c r="A75" s="40" t="s">
        <v>73</v>
      </c>
      <c r="B75" s="40" t="s">
        <v>87</v>
      </c>
      <c r="C75" s="40">
        <v>7.5</v>
      </c>
      <c r="D75" s="40" t="s">
        <v>4</v>
      </c>
      <c r="E75" s="40">
        <v>60</v>
      </c>
      <c r="F75" s="40"/>
      <c r="G75" s="70">
        <f t="shared" si="2"/>
        <v>60</v>
      </c>
      <c r="H75" s="40">
        <v>7</v>
      </c>
      <c r="I75" s="152" t="s">
        <v>23</v>
      </c>
    </row>
    <row r="76" spans="1:9" ht="12.75">
      <c r="A76" s="43" t="s">
        <v>73</v>
      </c>
      <c r="B76" s="43" t="s">
        <v>74</v>
      </c>
      <c r="C76" s="43">
        <v>7.5</v>
      </c>
      <c r="D76" s="43" t="s">
        <v>3</v>
      </c>
      <c r="E76" s="40">
        <v>60</v>
      </c>
      <c r="F76" s="40">
        <v>45</v>
      </c>
      <c r="G76" s="37">
        <f t="shared" si="2"/>
        <v>105</v>
      </c>
      <c r="H76" s="39">
        <v>7</v>
      </c>
      <c r="I76" s="151" t="s">
        <v>22</v>
      </c>
    </row>
    <row r="77" spans="1:9" ht="12.75">
      <c r="A77" s="40" t="s">
        <v>73</v>
      </c>
      <c r="B77" s="40" t="s">
        <v>74</v>
      </c>
      <c r="C77" s="40">
        <v>7.5</v>
      </c>
      <c r="D77" s="40" t="s">
        <v>4</v>
      </c>
      <c r="E77" s="40">
        <v>60</v>
      </c>
      <c r="F77" s="40">
        <v>45</v>
      </c>
      <c r="G77" s="70">
        <f t="shared" si="2"/>
        <v>105</v>
      </c>
      <c r="H77" s="40">
        <v>7</v>
      </c>
      <c r="I77" s="151" t="s">
        <v>22</v>
      </c>
    </row>
    <row r="78" spans="1:9" ht="12.75">
      <c r="A78" s="40" t="s">
        <v>73</v>
      </c>
      <c r="B78" s="40" t="s">
        <v>100</v>
      </c>
      <c r="C78" s="40">
        <v>4.5</v>
      </c>
      <c r="D78" s="40" t="s">
        <v>3</v>
      </c>
      <c r="E78" s="40">
        <v>45</v>
      </c>
      <c r="F78" s="40"/>
      <c r="G78" s="70">
        <f t="shared" si="2"/>
        <v>45</v>
      </c>
      <c r="H78" s="40">
        <v>7</v>
      </c>
      <c r="I78" s="153" t="s">
        <v>24</v>
      </c>
    </row>
    <row r="79" spans="1:9" ht="12.75">
      <c r="A79" s="40" t="s">
        <v>73</v>
      </c>
      <c r="B79" s="40" t="s">
        <v>101</v>
      </c>
      <c r="C79" s="40">
        <v>4.5</v>
      </c>
      <c r="D79" s="40" t="s">
        <v>4</v>
      </c>
      <c r="E79" s="40">
        <v>45</v>
      </c>
      <c r="F79" s="40"/>
      <c r="G79" s="70">
        <f t="shared" si="2"/>
        <v>45</v>
      </c>
      <c r="H79" s="40">
        <v>7</v>
      </c>
      <c r="I79" s="153" t="s">
        <v>24</v>
      </c>
    </row>
    <row r="80" spans="1:9" ht="12.75">
      <c r="A80" s="43" t="s">
        <v>62</v>
      </c>
      <c r="B80" s="43" t="s">
        <v>102</v>
      </c>
      <c r="C80" s="43">
        <v>6</v>
      </c>
      <c r="D80" s="43" t="s">
        <v>3</v>
      </c>
      <c r="E80" s="43">
        <v>45</v>
      </c>
      <c r="F80" s="43">
        <v>15</v>
      </c>
      <c r="G80" s="41">
        <f t="shared" si="2"/>
        <v>60</v>
      </c>
      <c r="H80" s="43">
        <v>7</v>
      </c>
      <c r="I80" s="153" t="s">
        <v>24</v>
      </c>
    </row>
    <row r="81" spans="1:9" ht="12.75">
      <c r="A81" s="43" t="s">
        <v>62</v>
      </c>
      <c r="B81" s="43" t="s">
        <v>88</v>
      </c>
      <c r="C81" s="43">
        <v>6</v>
      </c>
      <c r="D81" s="43" t="s">
        <v>3</v>
      </c>
      <c r="E81" s="40">
        <v>45</v>
      </c>
      <c r="F81" s="40">
        <v>15</v>
      </c>
      <c r="G81" s="37">
        <f t="shared" si="2"/>
        <v>60</v>
      </c>
      <c r="H81" s="39">
        <v>7</v>
      </c>
      <c r="I81" s="152" t="s">
        <v>23</v>
      </c>
    </row>
    <row r="82" spans="1:9" ht="12.75">
      <c r="A82" s="46" t="s">
        <v>62</v>
      </c>
      <c r="B82" s="46" t="s">
        <v>114</v>
      </c>
      <c r="C82" s="46">
        <v>6</v>
      </c>
      <c r="D82" s="46" t="s">
        <v>3</v>
      </c>
      <c r="E82" s="40">
        <v>45</v>
      </c>
      <c r="F82" s="40">
        <v>15</v>
      </c>
      <c r="G82" s="37">
        <f t="shared" si="2"/>
        <v>60</v>
      </c>
      <c r="H82" s="39">
        <v>7</v>
      </c>
      <c r="I82" s="155" t="s">
        <v>26</v>
      </c>
    </row>
    <row r="83" spans="1:9" ht="12.75">
      <c r="A83" s="39" t="s">
        <v>62</v>
      </c>
      <c r="B83" s="39" t="s">
        <v>63</v>
      </c>
      <c r="C83" s="39"/>
      <c r="D83" s="39" t="s">
        <v>3</v>
      </c>
      <c r="E83" s="39"/>
      <c r="F83" s="39">
        <f>2*45</f>
        <v>90</v>
      </c>
      <c r="G83" s="37">
        <f t="shared" si="2"/>
        <v>90</v>
      </c>
      <c r="H83" s="39">
        <v>8</v>
      </c>
      <c r="I83" s="149" t="s">
        <v>21</v>
      </c>
    </row>
    <row r="84" spans="1:9" ht="12.75">
      <c r="A84" s="39" t="s">
        <v>62</v>
      </c>
      <c r="B84" s="39" t="s">
        <v>107</v>
      </c>
      <c r="C84" s="39">
        <v>7.5</v>
      </c>
      <c r="D84" s="39" t="s">
        <v>3</v>
      </c>
      <c r="E84" s="40">
        <v>45</v>
      </c>
      <c r="F84" s="40">
        <f>2*30</f>
        <v>60</v>
      </c>
      <c r="G84" s="37">
        <f t="shared" si="2"/>
        <v>105</v>
      </c>
      <c r="H84" s="39">
        <v>8</v>
      </c>
      <c r="I84" s="154" t="s">
        <v>25</v>
      </c>
    </row>
    <row r="85" spans="1:9" ht="12.75">
      <c r="A85" s="39" t="s">
        <v>62</v>
      </c>
      <c r="B85" s="39" t="s">
        <v>65</v>
      </c>
      <c r="C85" s="39">
        <v>6</v>
      </c>
      <c r="D85" s="39" t="s">
        <v>3</v>
      </c>
      <c r="E85" s="40">
        <v>30</v>
      </c>
      <c r="F85" s="40">
        <v>30</v>
      </c>
      <c r="G85" s="37">
        <f t="shared" si="2"/>
        <v>60</v>
      </c>
      <c r="H85" s="39">
        <v>8</v>
      </c>
      <c r="I85" s="128" t="s">
        <v>66</v>
      </c>
    </row>
    <row r="86" spans="1:9" ht="12.75">
      <c r="A86" s="43" t="s">
        <v>62</v>
      </c>
      <c r="B86" s="43" t="s">
        <v>75</v>
      </c>
      <c r="C86" s="43">
        <v>4.5</v>
      </c>
      <c r="D86" s="43" t="s">
        <v>3</v>
      </c>
      <c r="E86" s="40">
        <v>30</v>
      </c>
      <c r="F86" s="40">
        <v>15</v>
      </c>
      <c r="G86" s="37">
        <f t="shared" si="2"/>
        <v>45</v>
      </c>
      <c r="H86" s="39">
        <v>8</v>
      </c>
      <c r="I86" s="151" t="s">
        <v>22</v>
      </c>
    </row>
    <row r="87" spans="1:9" ht="12.75">
      <c r="A87" s="39" t="s">
        <v>62</v>
      </c>
      <c r="B87" s="39" t="s">
        <v>89</v>
      </c>
      <c r="C87" s="39">
        <v>6</v>
      </c>
      <c r="D87" s="39" t="s">
        <v>3</v>
      </c>
      <c r="E87" s="40">
        <v>45</v>
      </c>
      <c r="F87" s="40">
        <v>15</v>
      </c>
      <c r="G87" s="37">
        <f t="shared" si="2"/>
        <v>60</v>
      </c>
      <c r="H87" s="39">
        <v>8</v>
      </c>
      <c r="I87" s="152" t="s">
        <v>23</v>
      </c>
    </row>
    <row r="88" spans="1:9" ht="12.75">
      <c r="A88" s="39" t="s">
        <v>62</v>
      </c>
      <c r="B88" s="39" t="s">
        <v>76</v>
      </c>
      <c r="C88" s="39">
        <v>4.5</v>
      </c>
      <c r="D88" s="39" t="s">
        <v>3</v>
      </c>
      <c r="E88" s="40">
        <v>15</v>
      </c>
      <c r="F88" s="39">
        <v>30</v>
      </c>
      <c r="G88" s="37">
        <f t="shared" si="2"/>
        <v>45</v>
      </c>
      <c r="H88" s="39">
        <v>8</v>
      </c>
      <c r="I88" s="151" t="s">
        <v>22</v>
      </c>
    </row>
    <row r="89" spans="1:9" ht="12.75">
      <c r="A89" s="15" t="s">
        <v>62</v>
      </c>
      <c r="B89" s="15" t="s">
        <v>115</v>
      </c>
      <c r="C89" s="15">
        <v>6</v>
      </c>
      <c r="D89" s="15" t="s">
        <v>3</v>
      </c>
      <c r="E89" s="15">
        <v>45</v>
      </c>
      <c r="F89" s="15">
        <v>15</v>
      </c>
      <c r="G89" s="71">
        <f t="shared" si="2"/>
        <v>60</v>
      </c>
      <c r="H89" s="15">
        <v>8</v>
      </c>
      <c r="I89" s="155" t="s">
        <v>26</v>
      </c>
    </row>
    <row r="90" spans="1:9" ht="12.75">
      <c r="A90" s="15" t="s">
        <v>62</v>
      </c>
      <c r="B90" s="15" t="s">
        <v>64</v>
      </c>
      <c r="C90" s="15">
        <v>4.5</v>
      </c>
      <c r="D90" s="15" t="s">
        <v>3</v>
      </c>
      <c r="E90" s="15">
        <v>30</v>
      </c>
      <c r="F90" s="15">
        <v>15</v>
      </c>
      <c r="G90" s="71">
        <f t="shared" si="2"/>
        <v>45</v>
      </c>
      <c r="H90" s="15">
        <v>8</v>
      </c>
      <c r="I90" s="149" t="s">
        <v>21</v>
      </c>
    </row>
    <row r="91" spans="1:9" ht="12.75">
      <c r="A91" s="15" t="s">
        <v>62</v>
      </c>
      <c r="B91" s="15" t="s">
        <v>108</v>
      </c>
      <c r="C91" s="15">
        <v>4.5</v>
      </c>
      <c r="D91" s="15" t="s">
        <v>3</v>
      </c>
      <c r="E91" s="15">
        <v>30</v>
      </c>
      <c r="F91" s="15">
        <f>2*15</f>
        <v>30</v>
      </c>
      <c r="G91" s="71">
        <f t="shared" si="2"/>
        <v>60</v>
      </c>
      <c r="H91" s="15">
        <v>8</v>
      </c>
      <c r="I91" s="154" t="s">
        <v>25</v>
      </c>
    </row>
    <row r="92" spans="1:9" ht="12.75">
      <c r="A92" s="15" t="s">
        <v>62</v>
      </c>
      <c r="B92" s="15" t="s">
        <v>103</v>
      </c>
      <c r="C92" s="15">
        <v>6</v>
      </c>
      <c r="D92" s="15" t="s">
        <v>3</v>
      </c>
      <c r="E92" s="15">
        <v>45</v>
      </c>
      <c r="F92" s="15">
        <v>15</v>
      </c>
      <c r="G92" s="71">
        <f t="shared" si="2"/>
        <v>60</v>
      </c>
      <c r="H92" s="15">
        <v>8</v>
      </c>
      <c r="I92" s="153" t="s">
        <v>24</v>
      </c>
    </row>
  </sheetData>
  <autoFilter ref="A3:I92"/>
  <printOptions/>
  <pageMargins left="0.75" right="0.75" top="1" bottom="1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38.140625" style="0" customWidth="1"/>
    <col min="2" max="2" width="13.421875" style="0" customWidth="1"/>
    <col min="3" max="3" width="11.421875" style="61" customWidth="1"/>
    <col min="4" max="4" width="9.28125" style="0" customWidth="1"/>
    <col min="5" max="5" width="10.140625" style="0" customWidth="1"/>
    <col min="6" max="6" width="10.7109375" style="0" customWidth="1"/>
    <col min="7" max="7" width="10.140625" style="0" customWidth="1"/>
    <col min="8" max="9" width="9.421875" style="0" customWidth="1"/>
  </cols>
  <sheetData>
    <row r="2" spans="1:12" ht="22.5">
      <c r="A2" s="55" t="s">
        <v>121</v>
      </c>
      <c r="B2" s="59" t="s">
        <v>122</v>
      </c>
      <c r="C2" s="56" t="s">
        <v>123</v>
      </c>
      <c r="D2" s="56" t="s">
        <v>124</v>
      </c>
      <c r="E2" s="56" t="s">
        <v>125</v>
      </c>
      <c r="F2" s="56" t="s">
        <v>126</v>
      </c>
      <c r="G2" s="56" t="s">
        <v>127</v>
      </c>
      <c r="H2" s="57" t="s">
        <v>128</v>
      </c>
      <c r="I2" s="58" t="s">
        <v>129</v>
      </c>
      <c r="J2" s="55" t="s">
        <v>130</v>
      </c>
      <c r="K2" s="55" t="s">
        <v>126</v>
      </c>
      <c r="L2" s="55" t="s">
        <v>131</v>
      </c>
    </row>
    <row r="3" spans="1:12" ht="14.25">
      <c r="A3" s="49" t="s">
        <v>132</v>
      </c>
      <c r="B3" s="49">
        <v>38</v>
      </c>
      <c r="C3" s="60">
        <v>1080</v>
      </c>
      <c r="D3" s="50">
        <v>0</v>
      </c>
      <c r="E3" s="76">
        <v>266.5</v>
      </c>
      <c r="F3" s="51"/>
      <c r="G3" s="52">
        <f>SUM(C3:F3)</f>
        <v>1346.5</v>
      </c>
      <c r="H3" s="167">
        <f>SUBTOTAL(9,G3:G4)</f>
        <v>2188.3</v>
      </c>
      <c r="I3" s="53">
        <v>1270</v>
      </c>
      <c r="J3" s="165">
        <f>SUM(I3:I4)</f>
        <v>1955.3</v>
      </c>
      <c r="K3" s="54"/>
      <c r="L3" s="54">
        <f>(I3*100)/G3</f>
        <v>94.31860378759748</v>
      </c>
    </row>
    <row r="4" spans="1:12" ht="14.25">
      <c r="A4" s="49" t="s">
        <v>132</v>
      </c>
      <c r="B4" s="49">
        <v>771</v>
      </c>
      <c r="C4" s="60">
        <v>675.3</v>
      </c>
      <c r="D4" s="50">
        <v>0</v>
      </c>
      <c r="E4" s="76">
        <v>166.5</v>
      </c>
      <c r="F4" s="51"/>
      <c r="G4" s="52">
        <f>SUM(C4:F4)</f>
        <v>841.8</v>
      </c>
      <c r="H4" s="164"/>
      <c r="I4" s="53">
        <v>685.3</v>
      </c>
      <c r="J4" s="166"/>
      <c r="K4" s="54"/>
      <c r="L4" s="54">
        <f>(I4*100)/G4</f>
        <v>81.4088857210739</v>
      </c>
    </row>
    <row r="5" spans="1:12" ht="14.25">
      <c r="A5" s="49" t="s">
        <v>118</v>
      </c>
      <c r="B5" s="49">
        <v>247</v>
      </c>
      <c r="C5" s="60">
        <v>345</v>
      </c>
      <c r="D5" s="50">
        <v>0</v>
      </c>
      <c r="E5" s="76">
        <v>0</v>
      </c>
      <c r="F5" s="51"/>
      <c r="G5" s="52">
        <f aca="true" t="shared" si="0" ref="G5:G12">SUM(C5:F5)</f>
        <v>345</v>
      </c>
      <c r="H5" s="168">
        <f>SUBTOTAL(9,G5:G7)</f>
        <v>3621.7</v>
      </c>
      <c r="I5" s="53">
        <v>0</v>
      </c>
      <c r="J5" s="165">
        <f>SUM(I5:I7)</f>
        <v>3381.88</v>
      </c>
      <c r="K5" s="54"/>
      <c r="L5" s="54">
        <f aca="true" t="shared" si="1" ref="L5:L12">(I5*100)/G5</f>
        <v>0</v>
      </c>
    </row>
    <row r="6" spans="1:12" ht="14.25">
      <c r="A6" s="49" t="s">
        <v>118</v>
      </c>
      <c r="B6" s="49">
        <v>385</v>
      </c>
      <c r="C6" s="60">
        <v>2654</v>
      </c>
      <c r="D6" s="50">
        <v>0</v>
      </c>
      <c r="E6" s="76">
        <v>622.7</v>
      </c>
      <c r="F6" s="51"/>
      <c r="G6" s="52">
        <f t="shared" si="0"/>
        <v>3276.7</v>
      </c>
      <c r="H6" s="169"/>
      <c r="I6" s="53">
        <v>3381.88</v>
      </c>
      <c r="J6" s="171"/>
      <c r="K6" s="54"/>
      <c r="L6" s="54">
        <f t="shared" si="1"/>
        <v>103.2099368266854</v>
      </c>
    </row>
    <row r="7" spans="1:12" ht="14.25">
      <c r="A7" s="49" t="s">
        <v>118</v>
      </c>
      <c r="B7" s="49">
        <v>395</v>
      </c>
      <c r="C7" s="60">
        <v>0</v>
      </c>
      <c r="D7" s="50">
        <v>0</v>
      </c>
      <c r="E7" s="76">
        <v>0</v>
      </c>
      <c r="F7" s="51"/>
      <c r="G7" s="52">
        <f t="shared" si="0"/>
        <v>0</v>
      </c>
      <c r="H7" s="170"/>
      <c r="I7" s="53">
        <v>0</v>
      </c>
      <c r="J7" s="166"/>
      <c r="K7" s="54"/>
      <c r="L7" s="54">
        <v>0</v>
      </c>
    </row>
    <row r="8" spans="1:12" ht="14.25">
      <c r="A8" s="49" t="s">
        <v>119</v>
      </c>
      <c r="B8" s="49">
        <v>390</v>
      </c>
      <c r="C8" s="60">
        <v>1455.3</v>
      </c>
      <c r="D8" s="50">
        <v>0</v>
      </c>
      <c r="E8" s="76">
        <v>763</v>
      </c>
      <c r="F8" s="51"/>
      <c r="G8" s="52">
        <f t="shared" si="0"/>
        <v>2218.3</v>
      </c>
      <c r="H8" s="78">
        <f>SUBTOTAL(9,G8)</f>
        <v>2218.3</v>
      </c>
      <c r="I8" s="53">
        <v>1648.8</v>
      </c>
      <c r="J8" s="80">
        <f>SUM(I8)</f>
        <v>1648.8</v>
      </c>
      <c r="K8" s="54"/>
      <c r="L8" s="54">
        <f>(I8*100)/G8</f>
        <v>74.32718748591263</v>
      </c>
    </row>
    <row r="9" spans="1:12" ht="14.25">
      <c r="A9" s="49" t="s">
        <v>120</v>
      </c>
      <c r="B9" s="49">
        <v>405</v>
      </c>
      <c r="C9" s="60">
        <v>2096.3</v>
      </c>
      <c r="D9" s="50">
        <v>0</v>
      </c>
      <c r="E9" s="76">
        <v>450.5</v>
      </c>
      <c r="F9" s="51"/>
      <c r="G9" s="52">
        <f t="shared" si="0"/>
        <v>2546.8</v>
      </c>
      <c r="H9" s="78">
        <f>SUBTOTAL(9,G9)</f>
        <v>2546.8</v>
      </c>
      <c r="I9" s="53">
        <v>2272.6</v>
      </c>
      <c r="J9" s="80">
        <f>SUM(I9)</f>
        <v>2272.6</v>
      </c>
      <c r="K9" s="54"/>
      <c r="L9" s="54">
        <f t="shared" si="1"/>
        <v>89.23354798178106</v>
      </c>
    </row>
    <row r="10" spans="1:12" ht="14.25">
      <c r="A10" s="49" t="s">
        <v>133</v>
      </c>
      <c r="B10" s="49">
        <v>647</v>
      </c>
      <c r="C10" s="60">
        <v>5865.3</v>
      </c>
      <c r="D10" s="50">
        <v>0</v>
      </c>
      <c r="E10" s="77">
        <v>1410.7</v>
      </c>
      <c r="F10" s="50"/>
      <c r="G10" s="66">
        <f t="shared" si="0"/>
        <v>7276</v>
      </c>
      <c r="H10" s="79">
        <f>SUBTOTAL(9,G10)</f>
        <v>7276</v>
      </c>
      <c r="I10" s="54">
        <v>6700.8</v>
      </c>
      <c r="J10" s="80">
        <f>SUM(I10)</f>
        <v>6700.8</v>
      </c>
      <c r="K10" s="54"/>
      <c r="L10" s="54">
        <f t="shared" si="1"/>
        <v>92.09455744914789</v>
      </c>
    </row>
    <row r="11" spans="1:12" ht="14.25">
      <c r="A11" s="49" t="s">
        <v>134</v>
      </c>
      <c r="B11" s="49">
        <v>398</v>
      </c>
      <c r="C11" s="60">
        <v>1225</v>
      </c>
      <c r="D11" s="50">
        <v>0</v>
      </c>
      <c r="E11" s="76">
        <v>1106.5</v>
      </c>
      <c r="F11" s="51"/>
      <c r="G11" s="52">
        <f t="shared" si="0"/>
        <v>2331.5</v>
      </c>
      <c r="H11" s="163">
        <f>SUM(G11:G12)</f>
        <v>5100.5</v>
      </c>
      <c r="I11" s="53">
        <v>2475.85</v>
      </c>
      <c r="J11" s="165">
        <f>SUM(I11:I12)</f>
        <v>4694.35</v>
      </c>
      <c r="K11" s="54"/>
      <c r="L11" s="54">
        <f t="shared" si="1"/>
        <v>106.19129315891057</v>
      </c>
    </row>
    <row r="12" spans="1:12" ht="14.25">
      <c r="A12" s="49" t="s">
        <v>134</v>
      </c>
      <c r="B12" s="49">
        <v>806</v>
      </c>
      <c r="C12" s="60">
        <v>2769</v>
      </c>
      <c r="D12" s="50">
        <v>0</v>
      </c>
      <c r="E12" s="76">
        <v>0</v>
      </c>
      <c r="F12" s="51"/>
      <c r="G12" s="52">
        <f t="shared" si="0"/>
        <v>2769</v>
      </c>
      <c r="H12" s="164"/>
      <c r="I12" s="53">
        <v>2218.5</v>
      </c>
      <c r="J12" s="166"/>
      <c r="K12" s="54"/>
      <c r="L12" s="54">
        <f t="shared" si="1"/>
        <v>80.11917659804983</v>
      </c>
    </row>
    <row r="13" spans="1:9" ht="15.75">
      <c r="A13" s="5"/>
      <c r="B13" s="64"/>
      <c r="C13" s="65"/>
      <c r="D13" s="64"/>
      <c r="E13" s="64"/>
      <c r="F13" s="64"/>
      <c r="G13" s="5"/>
      <c r="H13" s="5"/>
      <c r="I13" s="5"/>
    </row>
    <row r="14" spans="2:6" ht="15">
      <c r="B14" s="4"/>
      <c r="C14" s="62"/>
      <c r="D14" s="1"/>
      <c r="E14" s="73"/>
      <c r="F14" s="1"/>
    </row>
    <row r="15" spans="2:6" ht="15">
      <c r="B15" s="4"/>
      <c r="C15" s="62"/>
      <c r="D15" s="1"/>
      <c r="E15" s="73"/>
      <c r="F15" s="1"/>
    </row>
    <row r="16" spans="2:7" ht="15">
      <c r="B16" s="4"/>
      <c r="C16" s="62"/>
      <c r="D16" s="1"/>
      <c r="E16" s="73"/>
      <c r="F16" s="1"/>
      <c r="G16" s="74"/>
    </row>
    <row r="17" spans="2:6" ht="15">
      <c r="B17" s="4"/>
      <c r="C17" s="62"/>
      <c r="D17" s="1"/>
      <c r="E17" s="73"/>
      <c r="F17" s="1"/>
    </row>
    <row r="18" spans="2:6" ht="15">
      <c r="B18" s="4"/>
      <c r="C18" s="62"/>
      <c r="D18" s="1"/>
      <c r="E18" s="73"/>
      <c r="F18" s="1"/>
    </row>
    <row r="19" spans="2:6" ht="15">
      <c r="B19" s="4"/>
      <c r="C19" s="62"/>
      <c r="D19" s="1"/>
      <c r="E19" s="1"/>
      <c r="F19" s="1"/>
    </row>
    <row r="20" spans="2:6" ht="15">
      <c r="B20" s="4"/>
      <c r="C20" s="62"/>
      <c r="D20" s="1"/>
      <c r="E20" s="1"/>
      <c r="F20" s="1"/>
    </row>
    <row r="21" spans="2:6" ht="15">
      <c r="B21" s="2"/>
      <c r="C21" s="62"/>
      <c r="D21" s="1"/>
      <c r="E21" s="1"/>
      <c r="F21" s="1"/>
    </row>
    <row r="22" spans="2:6" ht="15">
      <c r="B22" s="2"/>
      <c r="C22" s="62"/>
      <c r="D22" s="1"/>
      <c r="E22" s="1"/>
      <c r="F22" s="1"/>
    </row>
    <row r="23" spans="2:3" ht="15">
      <c r="B23" s="2"/>
      <c r="C23" s="63"/>
    </row>
  </sheetData>
  <sheetProtection/>
  <mergeCells count="6">
    <mergeCell ref="H11:H12"/>
    <mergeCell ref="J11:J12"/>
    <mergeCell ref="H3:H4"/>
    <mergeCell ref="J3:J4"/>
    <mergeCell ref="H5:H7"/>
    <mergeCell ref="J5:J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fisicaportatil</dc:creator>
  <cp:keywords/>
  <dc:description/>
  <cp:lastModifiedBy>Chantal</cp:lastModifiedBy>
  <cp:lastPrinted>2010-03-05T09:48:48Z</cp:lastPrinted>
  <dcterms:created xsi:type="dcterms:W3CDTF">2010-01-15T10:19:10Z</dcterms:created>
  <dcterms:modified xsi:type="dcterms:W3CDTF">2010-03-12T18:02:39Z</dcterms:modified>
  <cp:category/>
  <cp:version/>
  <cp:contentType/>
  <cp:contentStatus/>
</cp:coreProperties>
</file>